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Documents\Sanja_Brozović\Centar za autizam\Financiski izvještaj\Obrasci_financijskih_izvjestaja_v_8.3.0\"/>
    </mc:Choice>
  </mc:AlternateContent>
  <bookViews>
    <workbookView xWindow="0" yWindow="0" windowWidth="6230" windowHeight="1830"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61" i="5" l="1"/>
  <c r="E117" i="6" l="1"/>
  <c r="L1478" i="9" l="1"/>
  <c r="J1478" i="9"/>
  <c r="F348" i="9"/>
  <c r="F347" i="9" s="1"/>
  <c r="F346" i="9"/>
  <c r="F345" i="9" s="1"/>
  <c r="F344" i="9"/>
  <c r="F343" i="9"/>
  <c r="F342" i="9" s="1"/>
  <c r="M341" i="9"/>
  <c r="L341" i="9"/>
  <c r="F341" i="9" s="1"/>
  <c r="B341" i="9" s="1"/>
  <c r="E341" i="9"/>
  <c r="H340" i="9"/>
  <c r="G340" i="9"/>
  <c r="F340" i="9"/>
  <c r="F339" i="9"/>
  <c r="F338" i="9"/>
  <c r="F337" i="9"/>
  <c r="F336" i="9"/>
  <c r="H335" i="9"/>
  <c r="E335" i="9" s="1"/>
  <c r="B335" i="9" s="1"/>
  <c r="G335" i="9"/>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F329" i="9"/>
  <c r="H328" i="9"/>
  <c r="G328" i="9"/>
  <c r="F328" i="9"/>
  <c r="E328" i="9"/>
  <c r="B328" i="9"/>
  <c r="H327" i="9"/>
  <c r="G327" i="9"/>
  <c r="F327" i="9"/>
  <c r="H326" i="9"/>
  <c r="G326" i="9"/>
  <c r="E326" i="9" s="1"/>
  <c r="B326" i="9" s="1"/>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F318" i="9"/>
  <c r="E318" i="9"/>
  <c r="B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s="1"/>
  <c r="B291" i="9" s="1"/>
  <c r="E291" i="9"/>
  <c r="M290" i="9"/>
  <c r="L290" i="9"/>
  <c r="F290" i="9" s="1"/>
  <c r="B290" i="9" s="1"/>
  <c r="E290" i="9"/>
  <c r="M289" i="9"/>
  <c r="F289" i="9" s="1"/>
  <c r="B289" i="9" s="1"/>
  <c r="L289" i="9"/>
  <c r="E289" i="9"/>
  <c r="M288" i="9"/>
  <c r="L288" i="9"/>
  <c r="F288" i="9" s="1"/>
  <c r="E288" i="9"/>
  <c r="M287" i="9"/>
  <c r="L287" i="9"/>
  <c r="F287" i="9"/>
  <c r="B287" i="9" s="1"/>
  <c r="E287" i="9"/>
  <c r="M286" i="9"/>
  <c r="L286" i="9"/>
  <c r="F286" i="9" s="1"/>
  <c r="B286" i="9" s="1"/>
  <c r="E286" i="9"/>
  <c r="M285" i="9"/>
  <c r="F285" i="9" s="1"/>
  <c r="L285" i="9"/>
  <c r="E285" i="9"/>
  <c r="B285" i="9" s="1"/>
  <c r="M284" i="9"/>
  <c r="L284" i="9"/>
  <c r="F284" i="9"/>
  <c r="E284" i="9"/>
  <c r="B284" i="9" s="1"/>
  <c r="M283" i="9"/>
  <c r="L283" i="9"/>
  <c r="F283" i="9" s="1"/>
  <c r="B283" i="9" s="1"/>
  <c r="E283" i="9"/>
  <c r="M282" i="9"/>
  <c r="L282" i="9"/>
  <c r="F282" i="9" s="1"/>
  <c r="E282" i="9"/>
  <c r="M281" i="9"/>
  <c r="F281" i="9" s="1"/>
  <c r="B281" i="9" s="1"/>
  <c r="L281" i="9"/>
  <c r="E281" i="9"/>
  <c r="M280" i="9"/>
  <c r="L280" i="9"/>
  <c r="F280" i="9" s="1"/>
  <c r="E280" i="9"/>
  <c r="M279" i="9"/>
  <c r="L279" i="9"/>
  <c r="F279" i="9"/>
  <c r="B279" i="9" s="1"/>
  <c r="E279" i="9"/>
  <c r="M278" i="9"/>
  <c r="L278" i="9"/>
  <c r="F278" i="9" s="1"/>
  <c r="B278" i="9" s="1"/>
  <c r="E278" i="9"/>
  <c r="M277" i="9"/>
  <c r="F277" i="9" s="1"/>
  <c r="L277" i="9"/>
  <c r="E277" i="9"/>
  <c r="B277" i="9" s="1"/>
  <c r="M276" i="9"/>
  <c r="L276" i="9"/>
  <c r="F276" i="9"/>
  <c r="E276" i="9"/>
  <c r="B276" i="9" s="1"/>
  <c r="M275" i="9"/>
  <c r="L275" i="9"/>
  <c r="F275" i="9" s="1"/>
  <c r="B275" i="9" s="1"/>
  <c r="E275" i="9"/>
  <c r="M274" i="9"/>
  <c r="L274" i="9"/>
  <c r="F274" i="9" s="1"/>
  <c r="E274" i="9"/>
  <c r="B274" i="9" s="1"/>
  <c r="M273" i="9"/>
  <c r="F273" i="9" s="1"/>
  <c r="B273" i="9" s="1"/>
  <c r="L273" i="9"/>
  <c r="E273" i="9"/>
  <c r="M272" i="9"/>
  <c r="L272" i="9"/>
  <c r="F272" i="9" s="1"/>
  <c r="E272" i="9"/>
  <c r="B272" i="9" s="1"/>
  <c r="M271" i="9"/>
  <c r="L271" i="9"/>
  <c r="F271" i="9"/>
  <c r="B271" i="9" s="1"/>
  <c r="E271" i="9"/>
  <c r="M270" i="9"/>
  <c r="L270" i="9"/>
  <c r="F270" i="9" s="1"/>
  <c r="B270" i="9" s="1"/>
  <c r="E270" i="9"/>
  <c r="M269" i="9"/>
  <c r="F269" i="9" s="1"/>
  <c r="L269" i="9"/>
  <c r="E269" i="9"/>
  <c r="M268" i="9"/>
  <c r="L268" i="9"/>
  <c r="F268" i="9"/>
  <c r="E268" i="9"/>
  <c r="B268" i="9" s="1"/>
  <c r="M267" i="9"/>
  <c r="L267" i="9"/>
  <c r="F267" i="9" s="1"/>
  <c r="B267" i="9" s="1"/>
  <c r="E267" i="9"/>
  <c r="M266" i="9"/>
  <c r="L266" i="9"/>
  <c r="F266" i="9" s="1"/>
  <c r="B266" i="9" s="1"/>
  <c r="E266" i="9"/>
  <c r="M265" i="9"/>
  <c r="F265" i="9" s="1"/>
  <c r="B265" i="9" s="1"/>
  <c r="L265" i="9"/>
  <c r="E265" i="9"/>
  <c r="M264" i="9"/>
  <c r="L264" i="9"/>
  <c r="F264" i="9" s="1"/>
  <c r="E264" i="9"/>
  <c r="B264" i="9" s="1"/>
  <c r="M263" i="9"/>
  <c r="L263" i="9"/>
  <c r="F263" i="9"/>
  <c r="B263" i="9" s="1"/>
  <c r="E263" i="9"/>
  <c r="M262" i="9"/>
  <c r="L262" i="9"/>
  <c r="F262" i="9" s="1"/>
  <c r="B262" i="9" s="1"/>
  <c r="E262" i="9"/>
  <c r="M261" i="9"/>
  <c r="F261" i="9" s="1"/>
  <c r="L261" i="9"/>
  <c r="E261" i="9"/>
  <c r="M260" i="9"/>
  <c r="L260" i="9"/>
  <c r="F260" i="9"/>
  <c r="E260" i="9"/>
  <c r="B260" i="9" s="1"/>
  <c r="M259" i="9"/>
  <c r="L259" i="9"/>
  <c r="F259" i="9" s="1"/>
  <c r="B259" i="9" s="1"/>
  <c r="E259" i="9"/>
  <c r="M258" i="9"/>
  <c r="L258" i="9"/>
  <c r="F258" i="9" s="1"/>
  <c r="B258" i="9" s="1"/>
  <c r="E258" i="9"/>
  <c r="M257" i="9"/>
  <c r="F257" i="9" s="1"/>
  <c r="B257" i="9" s="1"/>
  <c r="L257" i="9"/>
  <c r="E257" i="9"/>
  <c r="M256" i="9"/>
  <c r="L256" i="9"/>
  <c r="F256" i="9"/>
  <c r="E256" i="9"/>
  <c r="B256" i="9" s="1"/>
  <c r="M255" i="9"/>
  <c r="L255" i="9"/>
  <c r="F255" i="9"/>
  <c r="B255" i="9" s="1"/>
  <c r="E255" i="9"/>
  <c r="M254" i="9"/>
  <c r="L254" i="9"/>
  <c r="F254" i="9" s="1"/>
  <c r="B254" i="9" s="1"/>
  <c r="E254" i="9"/>
  <c r="M253" i="9"/>
  <c r="F253" i="9" s="1"/>
  <c r="L253" i="9"/>
  <c r="E253" i="9"/>
  <c r="B253" i="9" s="1"/>
  <c r="M252" i="9"/>
  <c r="L252" i="9"/>
  <c r="F252" i="9"/>
  <c r="E252" i="9"/>
  <c r="B252" i="9" s="1"/>
  <c r="M251" i="9"/>
  <c r="L251" i="9"/>
  <c r="F251" i="9" s="1"/>
  <c r="E251" i="9"/>
  <c r="M250" i="9"/>
  <c r="L250" i="9"/>
  <c r="F250" i="9" s="1"/>
  <c r="B250" i="9" s="1"/>
  <c r="E250" i="9"/>
  <c r="M249" i="9"/>
  <c r="L249" i="9"/>
  <c r="F249" i="9" s="1"/>
  <c r="B249" i="9" s="1"/>
  <c r="E249" i="9"/>
  <c r="M248" i="9"/>
  <c r="L248" i="9"/>
  <c r="F248" i="9"/>
  <c r="E248" i="9"/>
  <c r="B248" i="9" s="1"/>
  <c r="M247" i="9"/>
  <c r="L247" i="9"/>
  <c r="F247" i="9"/>
  <c r="B247" i="9" s="1"/>
  <c r="E247" i="9"/>
  <c r="M246" i="9"/>
  <c r="L246" i="9"/>
  <c r="F246" i="9" s="1"/>
  <c r="B246" i="9" s="1"/>
  <c r="E246" i="9"/>
  <c r="M245" i="9"/>
  <c r="F245" i="9" s="1"/>
  <c r="L245" i="9"/>
  <c r="E245" i="9"/>
  <c r="M244" i="9"/>
  <c r="F244" i="9" s="1"/>
  <c r="L244" i="9"/>
  <c r="E244" i="9"/>
  <c r="M243" i="9"/>
  <c r="L243" i="9"/>
  <c r="F243" i="9" s="1"/>
  <c r="B243" i="9" s="1"/>
  <c r="E243" i="9"/>
  <c r="M242" i="9"/>
  <c r="L242" i="9"/>
  <c r="E242" i="9"/>
  <c r="M241" i="9"/>
  <c r="L241" i="9"/>
  <c r="F241" i="9" s="1"/>
  <c r="B241" i="9" s="1"/>
  <c r="E241" i="9"/>
  <c r="M240" i="9"/>
  <c r="F240" i="9" s="1"/>
  <c r="L240" i="9"/>
  <c r="E240" i="9"/>
  <c r="M239" i="9"/>
  <c r="F239" i="9" s="1"/>
  <c r="B239" i="9" s="1"/>
  <c r="L239" i="9"/>
  <c r="E239" i="9"/>
  <c r="M238" i="9"/>
  <c r="L238" i="9"/>
  <c r="E238" i="9"/>
  <c r="M237" i="9"/>
  <c r="F237" i="9" s="1"/>
  <c r="L237" i="9"/>
  <c r="E237" i="9"/>
  <c r="M236" i="9"/>
  <c r="L236" i="9"/>
  <c r="E236" i="9"/>
  <c r="M235" i="9"/>
  <c r="L235" i="9"/>
  <c r="F235" i="9" s="1"/>
  <c r="E235" i="9"/>
  <c r="M234" i="9"/>
  <c r="L234" i="9"/>
  <c r="F234" i="9" s="1"/>
  <c r="B234" i="9" s="1"/>
  <c r="E234" i="9"/>
  <c r="M233" i="9"/>
  <c r="L233" i="9"/>
  <c r="F233" i="9" s="1"/>
  <c r="B233" i="9" s="1"/>
  <c r="E233" i="9"/>
  <c r="M232" i="9"/>
  <c r="L232" i="9"/>
  <c r="F232" i="9"/>
  <c r="E232" i="9"/>
  <c r="B232" i="9" s="1"/>
  <c r="M231" i="9"/>
  <c r="L231" i="9"/>
  <c r="F231" i="9"/>
  <c r="B231" i="9" s="1"/>
  <c r="E231" i="9"/>
  <c r="M230" i="9"/>
  <c r="L230" i="9"/>
  <c r="F230" i="9" s="1"/>
  <c r="B230" i="9" s="1"/>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c r="H169" i="9"/>
  <c r="G169" i="9"/>
  <c r="E169" i="9" s="1"/>
  <c r="B169" i="9" s="1"/>
  <c r="F169" i="9"/>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G162" i="9"/>
  <c r="F162" i="9"/>
  <c r="E162" i="9"/>
  <c r="B162" i="9"/>
  <c r="H161" i="9"/>
  <c r="G161" i="9"/>
  <c r="E161" i="9" s="1"/>
  <c r="B161" i="9" s="1"/>
  <c r="F161" i="9"/>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G154" i="9"/>
  <c r="F154" i="9"/>
  <c r="E154" i="9"/>
  <c r="B154" i="9"/>
  <c r="H153" i="9"/>
  <c r="G153" i="9"/>
  <c r="E153" i="9" s="1"/>
  <c r="B153" i="9" s="1"/>
  <c r="F153" i="9"/>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G146" i="9"/>
  <c r="F146" i="9"/>
  <c r="E146" i="9"/>
  <c r="B146" i="9"/>
  <c r="H145" i="9"/>
  <c r="G145" i="9"/>
  <c r="E145" i="9" s="1"/>
  <c r="B145" i="9" s="1"/>
  <c r="F145" i="9"/>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G138" i="9"/>
  <c r="F138" i="9"/>
  <c r="E138" i="9"/>
  <c r="B138" i="9"/>
  <c r="H137" i="9"/>
  <c r="G137" i="9"/>
  <c r="E137" i="9" s="1"/>
  <c r="B137" i="9" s="1"/>
  <c r="F137" i="9"/>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G130" i="9"/>
  <c r="F130" i="9"/>
  <c r="E130" i="9"/>
  <c r="B130" i="9"/>
  <c r="H129" i="9"/>
  <c r="G129" i="9"/>
  <c r="E129" i="9" s="1"/>
  <c r="B129" i="9" s="1"/>
  <c r="F129" i="9"/>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G122" i="9"/>
  <c r="F122" i="9"/>
  <c r="E122" i="9"/>
  <c r="B122" i="9"/>
  <c r="H121" i="9"/>
  <c r="G121" i="9"/>
  <c r="E121" i="9" s="1"/>
  <c r="B121" i="9" s="1"/>
  <c r="F121" i="9"/>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G114" i="9"/>
  <c r="F114" i="9"/>
  <c r="E114" i="9"/>
  <c r="B114" i="9"/>
  <c r="H113" i="9"/>
  <c r="G113" i="9"/>
  <c r="E113" i="9" s="1"/>
  <c r="B113" i="9" s="1"/>
  <c r="F113" i="9"/>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G106" i="9"/>
  <c r="F106" i="9"/>
  <c r="E106" i="9"/>
  <c r="B106" i="9"/>
  <c r="H105" i="9"/>
  <c r="G105" i="9"/>
  <c r="E105" i="9" s="1"/>
  <c r="B105" i="9" s="1"/>
  <c r="F105" i="9"/>
  <c r="H104" i="9"/>
  <c r="G104" i="9"/>
  <c r="F104" i="9"/>
  <c r="E104" i="9"/>
  <c r="B104" i="9" s="1"/>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G98" i="9"/>
  <c r="F98" i="9"/>
  <c r="E98" i="9"/>
  <c r="B98" i="9"/>
  <c r="H97" i="9"/>
  <c r="G97" i="9"/>
  <c r="E97" i="9" s="1"/>
  <c r="B97" i="9" s="1"/>
  <c r="F97" i="9"/>
  <c r="H96" i="9"/>
  <c r="G96" i="9"/>
  <c r="F96" i="9"/>
  <c r="E96" i="9"/>
  <c r="B96" i="9"/>
  <c r="H95" i="9"/>
  <c r="G95" i="9"/>
  <c r="F95" i="9"/>
  <c r="H94" i="9"/>
  <c r="G94" i="9"/>
  <c r="F94" i="9"/>
  <c r="E94" i="9"/>
  <c r="H93" i="9"/>
  <c r="G93" i="9"/>
  <c r="F93" i="9"/>
  <c r="E93" i="9"/>
  <c r="B93" i="9" s="1"/>
  <c r="H92" i="9"/>
  <c r="G92" i="9"/>
  <c r="E92" i="9" s="1"/>
  <c r="B92" i="9" s="1"/>
  <c r="F92" i="9"/>
  <c r="H91" i="9"/>
  <c r="G91" i="9"/>
  <c r="E91" i="9" s="1"/>
  <c r="B91" i="9" s="1"/>
  <c r="F91" i="9"/>
  <c r="H90" i="9"/>
  <c r="G90" i="9"/>
  <c r="F90" i="9"/>
  <c r="E90" i="9"/>
  <c r="B90" i="9" s="1"/>
  <c r="H89" i="9"/>
  <c r="G89" i="9"/>
  <c r="E89" i="9" s="1"/>
  <c r="B89" i="9" s="1"/>
  <c r="F89" i="9"/>
  <c r="H88" i="9"/>
  <c r="G88" i="9"/>
  <c r="F88" i="9"/>
  <c r="E88" i="9"/>
  <c r="B88" i="9" s="1"/>
  <c r="H87" i="9"/>
  <c r="E87" i="9" s="1"/>
  <c r="B87" i="9" s="1"/>
  <c r="G87" i="9"/>
  <c r="F87" i="9"/>
  <c r="H86" i="9"/>
  <c r="G86" i="9"/>
  <c r="E86" i="9" s="1"/>
  <c r="B86" i="9" s="1"/>
  <c r="F86" i="9"/>
  <c r="H85" i="9"/>
  <c r="G85" i="9"/>
  <c r="F85" i="9"/>
  <c r="E85" i="9"/>
  <c r="B85" i="9" s="1"/>
  <c r="H84" i="9"/>
  <c r="G84" i="9"/>
  <c r="E84" i="9" s="1"/>
  <c r="B84" i="9" s="1"/>
  <c r="F84" i="9"/>
  <c r="H83" i="9"/>
  <c r="G83" i="9"/>
  <c r="E83" i="9" s="1"/>
  <c r="B83" i="9" s="1"/>
  <c r="F83" i="9"/>
  <c r="H82" i="9"/>
  <c r="E82" i="9" s="1"/>
  <c r="B82" i="9" s="1"/>
  <c r="G82" i="9"/>
  <c r="F82" i="9"/>
  <c r="H81" i="9"/>
  <c r="G81" i="9"/>
  <c r="E81" i="9" s="1"/>
  <c r="B81" i="9" s="1"/>
  <c r="F81" i="9"/>
  <c r="H80" i="9"/>
  <c r="G80" i="9"/>
  <c r="F80" i="9"/>
  <c r="E80" i="9"/>
  <c r="B80" i="9" s="1"/>
  <c r="H79" i="9"/>
  <c r="E79" i="9" s="1"/>
  <c r="B79" i="9" s="1"/>
  <c r="G79" i="9"/>
  <c r="F79" i="9"/>
  <c r="H78" i="9"/>
  <c r="G78" i="9"/>
  <c r="E78" i="9" s="1"/>
  <c r="B78" i="9" s="1"/>
  <c r="F78" i="9"/>
  <c r="H77" i="9"/>
  <c r="G77" i="9"/>
  <c r="F77" i="9"/>
  <c r="E77" i="9"/>
  <c r="B77" i="9" s="1"/>
  <c r="H76" i="9"/>
  <c r="G76" i="9"/>
  <c r="E76" i="9" s="1"/>
  <c r="B76" i="9" s="1"/>
  <c r="F76" i="9"/>
  <c r="H75" i="9"/>
  <c r="G75" i="9"/>
  <c r="E75" i="9" s="1"/>
  <c r="B75" i="9" s="1"/>
  <c r="F75" i="9"/>
  <c r="H74" i="9"/>
  <c r="G74" i="9"/>
  <c r="F74" i="9"/>
  <c r="E74" i="9"/>
  <c r="B74" i="9"/>
  <c r="H73" i="9"/>
  <c r="G73" i="9"/>
  <c r="E73" i="9" s="1"/>
  <c r="B73" i="9" s="1"/>
  <c r="F73" i="9"/>
  <c r="H72" i="9"/>
  <c r="G72" i="9"/>
  <c r="F72" i="9"/>
  <c r="E72" i="9"/>
  <c r="B72" i="9" s="1"/>
  <c r="H71" i="9"/>
  <c r="E71" i="9" s="1"/>
  <c r="B71" i="9" s="1"/>
  <c r="G71" i="9"/>
  <c r="F71" i="9"/>
  <c r="H70" i="9"/>
  <c r="G70" i="9"/>
  <c r="E70" i="9" s="1"/>
  <c r="B70" i="9" s="1"/>
  <c r="F70" i="9"/>
  <c r="H69" i="9"/>
  <c r="G69" i="9"/>
  <c r="F69" i="9"/>
  <c r="E69" i="9"/>
  <c r="B69" i="9" s="1"/>
  <c r="H68" i="9"/>
  <c r="G68" i="9"/>
  <c r="E68" i="9" s="1"/>
  <c r="B68" i="9" s="1"/>
  <c r="F68" i="9"/>
  <c r="H67" i="9"/>
  <c r="G67" i="9"/>
  <c r="E67" i="9" s="1"/>
  <c r="B67" i="9" s="1"/>
  <c r="F67" i="9"/>
  <c r="H66" i="9"/>
  <c r="G66" i="9"/>
  <c r="F66" i="9"/>
  <c r="E66" i="9"/>
  <c r="B66" i="9"/>
  <c r="H65" i="9"/>
  <c r="G65" i="9"/>
  <c r="E65" i="9" s="1"/>
  <c r="B65" i="9" s="1"/>
  <c r="F65" i="9"/>
  <c r="H64" i="9"/>
  <c r="G64" i="9"/>
  <c r="F64" i="9"/>
  <c r="E64" i="9"/>
  <c r="B64" i="9" s="1"/>
  <c r="H63" i="9"/>
  <c r="E63" i="9" s="1"/>
  <c r="B63" i="9" s="1"/>
  <c r="G63" i="9"/>
  <c r="F63" i="9"/>
  <c r="H62" i="9"/>
  <c r="G62" i="9"/>
  <c r="E62" i="9" s="1"/>
  <c r="B62" i="9" s="1"/>
  <c r="F62" i="9"/>
  <c r="H61" i="9"/>
  <c r="G61" i="9"/>
  <c r="F61" i="9"/>
  <c r="E61" i="9"/>
  <c r="B61" i="9" s="1"/>
  <c r="H60" i="9"/>
  <c r="G60" i="9"/>
  <c r="E60" i="9" s="1"/>
  <c r="B60" i="9" s="1"/>
  <c r="F60" i="9"/>
  <c r="H59" i="9"/>
  <c r="G59" i="9"/>
  <c r="E59" i="9" s="1"/>
  <c r="B59" i="9" s="1"/>
  <c r="F59" i="9"/>
  <c r="H58" i="9"/>
  <c r="G58" i="9"/>
  <c r="F58" i="9"/>
  <c r="E58" i="9"/>
  <c r="B58" i="9"/>
  <c r="H57" i="9"/>
  <c r="G57" i="9"/>
  <c r="F57" i="9"/>
  <c r="H56" i="9"/>
  <c r="G56" i="9"/>
  <c r="F56" i="9"/>
  <c r="E56" i="9"/>
  <c r="B56" i="9" s="1"/>
  <c r="H55" i="9"/>
  <c r="E55" i="9" s="1"/>
  <c r="B55" i="9" s="1"/>
  <c r="G55" i="9"/>
  <c r="F55" i="9"/>
  <c r="H54" i="9"/>
  <c r="G54" i="9"/>
  <c r="E54" i="9" s="1"/>
  <c r="B54" i="9" s="1"/>
  <c r="F54" i="9"/>
  <c r="H53" i="9"/>
  <c r="E53" i="9" s="1"/>
  <c r="B53" i="9" s="1"/>
  <c r="G53" i="9"/>
  <c r="F53" i="9"/>
  <c r="H52" i="9"/>
  <c r="G52" i="9"/>
  <c r="F52" i="9"/>
  <c r="H51" i="9"/>
  <c r="G51" i="9"/>
  <c r="F51" i="9"/>
  <c r="H50" i="9"/>
  <c r="E50" i="9" s="1"/>
  <c r="B50" i="9" s="1"/>
  <c r="G50" i="9"/>
  <c r="F50" i="9"/>
  <c r="H49" i="9"/>
  <c r="G49" i="9"/>
  <c r="F49" i="9"/>
  <c r="H48" i="9"/>
  <c r="E48" i="9" s="1"/>
  <c r="B48" i="9" s="1"/>
  <c r="G48" i="9"/>
  <c r="F48" i="9"/>
  <c r="H47" i="9"/>
  <c r="E47" i="9" s="1"/>
  <c r="B47" i="9" s="1"/>
  <c r="G47" i="9"/>
  <c r="F47" i="9"/>
  <c r="H46" i="9"/>
  <c r="E46" i="9" s="1"/>
  <c r="B46" i="9" s="1"/>
  <c r="G46" i="9"/>
  <c r="F46" i="9"/>
  <c r="H45" i="9"/>
  <c r="G45" i="9"/>
  <c r="F45" i="9"/>
  <c r="E45" i="9"/>
  <c r="B45" i="9" s="1"/>
  <c r="H44" i="9"/>
  <c r="G44" i="9"/>
  <c r="E44" i="9" s="1"/>
  <c r="B44" i="9" s="1"/>
  <c r="F44" i="9"/>
  <c r="H43" i="9"/>
  <c r="G43" i="9"/>
  <c r="E43" i="9" s="1"/>
  <c r="B43" i="9" s="1"/>
  <c r="F43" i="9"/>
  <c r="H42" i="9"/>
  <c r="G42" i="9"/>
  <c r="F42" i="9"/>
  <c r="E42" i="9"/>
  <c r="B42" i="9"/>
  <c r="H41" i="9"/>
  <c r="G41" i="9"/>
  <c r="E41" i="9" s="1"/>
  <c r="B41" i="9" s="1"/>
  <c r="F41" i="9"/>
  <c r="H40" i="9"/>
  <c r="G40" i="9"/>
  <c r="F40" i="9"/>
  <c r="E40" i="9"/>
  <c r="B40" i="9" s="1"/>
  <c r="H39" i="9"/>
  <c r="E39" i="9" s="1"/>
  <c r="B39" i="9" s="1"/>
  <c r="G39" i="9"/>
  <c r="F39" i="9"/>
  <c r="H38" i="9"/>
  <c r="E38" i="9" s="1"/>
  <c r="B38" i="9" s="1"/>
  <c r="G38" i="9"/>
  <c r="F38" i="9"/>
  <c r="H37" i="9"/>
  <c r="G37" i="9"/>
  <c r="F37" i="9"/>
  <c r="H36" i="9"/>
  <c r="G36" i="9"/>
  <c r="F36" i="9"/>
  <c r="H35" i="9"/>
  <c r="G35" i="9"/>
  <c r="F35" i="9"/>
  <c r="H34" i="9"/>
  <c r="E34" i="9" s="1"/>
  <c r="B34" i="9" s="1"/>
  <c r="G34" i="9"/>
  <c r="F34" i="9"/>
  <c r="H33" i="9"/>
  <c r="G33" i="9"/>
  <c r="E33" i="9" s="1"/>
  <c r="B33" i="9" s="1"/>
  <c r="F33" i="9"/>
  <c r="H32" i="9"/>
  <c r="G32" i="9"/>
  <c r="F32" i="9"/>
  <c r="E32" i="9"/>
  <c r="B32" i="9" s="1"/>
  <c r="H31" i="9"/>
  <c r="G31" i="9"/>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E25" i="9" s="1"/>
  <c r="B25" i="9" s="1"/>
  <c r="F25" i="9"/>
  <c r="F24" i="9"/>
  <c r="F4" i="9"/>
  <c r="O3" i="9"/>
  <c r="G296" i="9" s="1"/>
  <c r="I3" i="9"/>
  <c r="H3" i="9"/>
  <c r="G3" i="9"/>
  <c r="D104" i="8"/>
  <c r="I41" i="3" s="1"/>
  <c r="D97" i="8"/>
  <c r="D92" i="8"/>
  <c r="D87" i="8"/>
  <c r="D82" i="8"/>
  <c r="D77" i="8"/>
  <c r="D72" i="8"/>
  <c r="D67" i="8"/>
  <c r="D62" i="8"/>
  <c r="D57" i="8"/>
  <c r="D52" i="8"/>
  <c r="D46" i="8"/>
  <c r="D37" i="8"/>
  <c r="D27" i="8"/>
  <c r="D25" i="8" s="1"/>
  <c r="D18" i="8"/>
  <c r="D8" i="8"/>
  <c r="D6" i="8" s="1"/>
  <c r="C1583" i="1" s="1"/>
  <c r="H1583" i="1" s="1"/>
  <c r="E44" i="7"/>
  <c r="D44" i="7"/>
  <c r="E39" i="7"/>
  <c r="D1572" i="1" s="1"/>
  <c r="D39" i="7"/>
  <c r="D38" i="7" s="1"/>
  <c r="C1571" i="1" s="1"/>
  <c r="E30" i="7"/>
  <c r="D30" i="7"/>
  <c r="D22" i="7" s="1"/>
  <c r="E23" i="7"/>
  <c r="E22" i="7" s="1"/>
  <c r="D23" i="7"/>
  <c r="E14" i="7"/>
  <c r="D14" i="7"/>
  <c r="E7" i="7"/>
  <c r="D7" i="7"/>
  <c r="D6" i="7" s="1"/>
  <c r="D5" i="7" s="1"/>
  <c r="E6" i="7"/>
  <c r="D1539" i="1" s="1"/>
  <c r="H1539" i="1"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F118" i="6"/>
  <c r="E118" i="6"/>
  <c r="D118" i="6"/>
  <c r="F117" i="6"/>
  <c r="F116" i="6"/>
  <c r="E115" i="6"/>
  <c r="D1511" i="1"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F274" i="5"/>
  <c r="E274" i="5"/>
  <c r="F273" i="5"/>
  <c r="F272" i="5"/>
  <c r="F271" i="5"/>
  <c r="F270" i="5"/>
  <c r="F269" i="5"/>
  <c r="F268" i="5"/>
  <c r="F267" i="5"/>
  <c r="F266" i="5"/>
  <c r="F265" i="5"/>
  <c r="F264" i="5"/>
  <c r="E264" i="5"/>
  <c r="D264" i="5"/>
  <c r="F263" i="5"/>
  <c r="F262" i="5"/>
  <c r="F261" i="5"/>
  <c r="E260" i="5"/>
  <c r="D260" i="5"/>
  <c r="F259" i="5"/>
  <c r="F258" i="5"/>
  <c r="F257" i="5"/>
  <c r="E256" i="5"/>
  <c r="D1260" i="1" s="1"/>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1" i="5"/>
  <c r="F80" i="5"/>
  <c r="F79" i="5"/>
  <c r="F78" i="5"/>
  <c r="F77" i="5"/>
  <c r="F76" i="5"/>
  <c r="E76" i="5"/>
  <c r="D76" i="5"/>
  <c r="F75" i="5"/>
  <c r="F74" i="5"/>
  <c r="F73" i="5"/>
  <c r="F72" i="5"/>
  <c r="E71" i="5"/>
  <c r="E70" i="5" s="1"/>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8"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E584" i="4" s="1"/>
  <c r="D585" i="4"/>
  <c r="F585" i="4" s="1"/>
  <c r="D584" i="4"/>
  <c r="F584" i="4" s="1"/>
  <c r="F583" i="4"/>
  <c r="F582" i="4"/>
  <c r="E581" i="4"/>
  <c r="D581" i="4"/>
  <c r="F581" i="4" s="1"/>
  <c r="F580" i="4"/>
  <c r="F579" i="4"/>
  <c r="F578" i="4"/>
  <c r="E578" i="4"/>
  <c r="E571" i="4" s="1"/>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D523" i="4"/>
  <c r="D522" i="4" s="1"/>
  <c r="F522"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28" i="4"/>
  <c r="E428" i="4"/>
  <c r="D428" i="4"/>
  <c r="F427" i="4"/>
  <c r="E427" i="4"/>
  <c r="D427" i="4"/>
  <c r="D648" i="4" s="1"/>
  <c r="E426" i="4"/>
  <c r="D421" i="1" s="1"/>
  <c r="H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6" i="4" s="1"/>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E309" i="4" s="1"/>
  <c r="D314" i="4"/>
  <c r="F314" i="4" s="1"/>
  <c r="F313" i="4"/>
  <c r="F312" i="4"/>
  <c r="F311" i="4"/>
  <c r="F310" i="4"/>
  <c r="E310" i="4"/>
  <c r="D310" i="4"/>
  <c r="E308"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5" i="1"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E230" i="4" s="1"/>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F230" i="4"/>
  <c r="F229" i="4"/>
  <c r="F228" i="4"/>
  <c r="F227" i="4"/>
  <c r="F226" i="4"/>
  <c r="E225" i="4"/>
  <c r="D225" i="4"/>
  <c r="F225" i="4" s="1"/>
  <c r="F224" i="4"/>
  <c r="F223" i="4"/>
  <c r="F222" i="4"/>
  <c r="E222" i="4"/>
  <c r="D222" i="4"/>
  <c r="E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E153" i="4"/>
  <c r="D149" i="1" s="1"/>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45" i="1" s="1"/>
  <c r="D50" i="4"/>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E8" i="4"/>
  <c r="D8" i="4"/>
  <c r="G41" i="3"/>
  <c r="B41" i="3"/>
  <c r="G40" i="3"/>
  <c r="B40" i="3"/>
  <c r="G39" i="3"/>
  <c r="B39" i="3"/>
  <c r="H38" i="3"/>
  <c r="G38" i="3"/>
  <c r="B38" i="3"/>
  <c r="I36" i="3"/>
  <c r="H36" i="3"/>
  <c r="G36" i="3"/>
  <c r="B36" i="3"/>
  <c r="H35" i="3"/>
  <c r="G35" i="3"/>
  <c r="B35" i="3"/>
  <c r="I34" i="3"/>
  <c r="H34" i="3"/>
  <c r="G34" i="3"/>
  <c r="B34" i="3"/>
  <c r="H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C1683" i="1"/>
  <c r="H1682" i="1"/>
  <c r="C1682" i="1"/>
  <c r="G1682" i="1" s="1"/>
  <c r="C1680" i="1"/>
  <c r="H1680" i="1" s="1"/>
  <c r="C1679" i="1"/>
  <c r="H1679" i="1" s="1"/>
  <c r="H1678" i="1"/>
  <c r="G1678" i="1"/>
  <c r="C1678" i="1"/>
  <c r="H1677" i="1"/>
  <c r="G1677" i="1"/>
  <c r="C1677" i="1"/>
  <c r="C1676" i="1"/>
  <c r="C1675" i="1"/>
  <c r="H1674" i="1"/>
  <c r="G1674" i="1"/>
  <c r="C1674" i="1"/>
  <c r="H1673" i="1"/>
  <c r="G1673" i="1"/>
  <c r="C1673" i="1"/>
  <c r="G1672" i="1"/>
  <c r="C1672" i="1"/>
  <c r="H1672" i="1" s="1"/>
  <c r="C1671" i="1"/>
  <c r="H1671" i="1" s="1"/>
  <c r="H1670" i="1"/>
  <c r="G1670" i="1"/>
  <c r="C1670" i="1"/>
  <c r="H1669" i="1"/>
  <c r="G1669" i="1"/>
  <c r="C1669" i="1"/>
  <c r="C1668" i="1"/>
  <c r="C1667" i="1"/>
  <c r="H1666" i="1"/>
  <c r="G1666" i="1"/>
  <c r="C1666" i="1"/>
  <c r="H1665" i="1"/>
  <c r="G1665" i="1"/>
  <c r="C1665" i="1"/>
  <c r="C1664" i="1"/>
  <c r="H1664" i="1" s="1"/>
  <c r="C1663" i="1"/>
  <c r="H1663" i="1" s="1"/>
  <c r="H1662" i="1"/>
  <c r="G1662" i="1"/>
  <c r="C1662" i="1"/>
  <c r="H1661" i="1"/>
  <c r="G1661" i="1"/>
  <c r="C1661" i="1"/>
  <c r="C1660" i="1"/>
  <c r="C1659" i="1"/>
  <c r="H1658" i="1"/>
  <c r="G1658" i="1"/>
  <c r="C1658" i="1"/>
  <c r="H1657" i="1"/>
  <c r="G1657" i="1"/>
  <c r="C1657" i="1"/>
  <c r="G1656" i="1"/>
  <c r="C1656" i="1"/>
  <c r="H1656" i="1" s="1"/>
  <c r="C1655" i="1"/>
  <c r="H1655" i="1" s="1"/>
  <c r="H1654" i="1"/>
  <c r="G1654" i="1"/>
  <c r="C1654" i="1"/>
  <c r="H1653" i="1"/>
  <c r="G1653" i="1"/>
  <c r="C1653" i="1"/>
  <c r="C1652" i="1"/>
  <c r="C1651" i="1"/>
  <c r="H1650" i="1"/>
  <c r="G1650" i="1"/>
  <c r="C1650" i="1"/>
  <c r="H1649" i="1"/>
  <c r="G1649" i="1"/>
  <c r="C1649" i="1"/>
  <c r="G1648" i="1"/>
  <c r="C1648" i="1"/>
  <c r="H1648" i="1" s="1"/>
  <c r="C1647" i="1"/>
  <c r="H1647" i="1" s="1"/>
  <c r="H1646" i="1"/>
  <c r="G1646" i="1"/>
  <c r="C1646" i="1"/>
  <c r="H1645" i="1"/>
  <c r="G1645" i="1"/>
  <c r="C1645" i="1"/>
  <c r="C1644" i="1"/>
  <c r="C1643" i="1"/>
  <c r="H1642" i="1"/>
  <c r="G1642" i="1"/>
  <c r="C1642" i="1"/>
  <c r="H1641" i="1"/>
  <c r="G1641" i="1"/>
  <c r="C1641" i="1"/>
  <c r="C1640" i="1"/>
  <c r="H1640" i="1" s="1"/>
  <c r="C1639" i="1"/>
  <c r="H1639" i="1" s="1"/>
  <c r="C1638" i="1"/>
  <c r="H1638" i="1" s="1"/>
  <c r="C1637" i="1"/>
  <c r="H1637" i="1" s="1"/>
  <c r="C1636" i="1"/>
  <c r="C1635" i="1"/>
  <c r="C1634" i="1"/>
  <c r="H1634" i="1" s="1"/>
  <c r="C1633" i="1"/>
  <c r="H1633" i="1" s="1"/>
  <c r="C1632" i="1"/>
  <c r="H1632" i="1" s="1"/>
  <c r="C1631" i="1"/>
  <c r="H1631" i="1" s="1"/>
  <c r="H1630" i="1"/>
  <c r="G1630" i="1"/>
  <c r="C1630" i="1"/>
  <c r="C1629" i="1"/>
  <c r="H1629" i="1" s="1"/>
  <c r="C1627" i="1"/>
  <c r="C1626" i="1"/>
  <c r="H1626" i="1" s="1"/>
  <c r="C1625" i="1"/>
  <c r="H1625" i="1" s="1"/>
  <c r="C1624" i="1"/>
  <c r="H1624" i="1" s="1"/>
  <c r="C1623" i="1"/>
  <c r="H1623" i="1" s="1"/>
  <c r="C1620" i="1"/>
  <c r="C1619" i="1"/>
  <c r="H1618" i="1"/>
  <c r="G1618" i="1"/>
  <c r="C1618" i="1"/>
  <c r="H1617" i="1"/>
  <c r="G1617" i="1"/>
  <c r="C1617" i="1"/>
  <c r="C1616" i="1"/>
  <c r="H1616" i="1" s="1"/>
  <c r="C1615" i="1"/>
  <c r="H1615" i="1" s="1"/>
  <c r="H1614" i="1"/>
  <c r="G1614" i="1"/>
  <c r="C1614" i="1"/>
  <c r="C1613" i="1"/>
  <c r="G1613" i="1" s="1"/>
  <c r="C1612" i="1"/>
  <c r="C1611" i="1"/>
  <c r="C1610" i="1"/>
  <c r="H1610" i="1" s="1"/>
  <c r="H1609" i="1"/>
  <c r="G1609" i="1"/>
  <c r="C1609" i="1"/>
  <c r="C1608" i="1"/>
  <c r="H1608" i="1" s="1"/>
  <c r="C1607" i="1"/>
  <c r="H1607" i="1" s="1"/>
  <c r="C1606" i="1"/>
  <c r="H1606" i="1" s="1"/>
  <c r="C1605" i="1"/>
  <c r="G1605" i="1" s="1"/>
  <c r="C1604" i="1"/>
  <c r="C1603" i="1"/>
  <c r="C1602" i="1"/>
  <c r="H1602" i="1" s="1"/>
  <c r="C1601" i="1"/>
  <c r="G1601" i="1" s="1"/>
  <c r="G1600" i="1"/>
  <c r="C1600" i="1"/>
  <c r="H1600" i="1" s="1"/>
  <c r="C1599" i="1"/>
  <c r="H1599" i="1" s="1"/>
  <c r="H1598" i="1"/>
  <c r="C1598" i="1"/>
  <c r="G1598" i="1" s="1"/>
  <c r="H1597" i="1"/>
  <c r="G1597" i="1"/>
  <c r="C1597" i="1"/>
  <c r="C1596" i="1"/>
  <c r="C1595" i="1"/>
  <c r="C1594" i="1"/>
  <c r="H1594" i="1" s="1"/>
  <c r="H1593" i="1"/>
  <c r="G1593" i="1"/>
  <c r="C1593" i="1"/>
  <c r="C1592" i="1"/>
  <c r="H1592" i="1" s="1"/>
  <c r="C1591" i="1"/>
  <c r="H1591" i="1" s="1"/>
  <c r="H1590" i="1"/>
  <c r="G1590" i="1"/>
  <c r="C1590" i="1"/>
  <c r="H1589" i="1"/>
  <c r="G1589" i="1"/>
  <c r="C1589" i="1"/>
  <c r="C1588" i="1"/>
  <c r="C1587" i="1"/>
  <c r="C1586" i="1"/>
  <c r="H1586" i="1" s="1"/>
  <c r="C1585" i="1"/>
  <c r="H1585" i="1" s="1"/>
  <c r="C1584" i="1"/>
  <c r="H1584" i="1" s="1"/>
  <c r="C1582" i="1"/>
  <c r="G1582" i="1" s="1"/>
  <c r="D1581" i="1"/>
  <c r="C1581" i="1"/>
  <c r="J1581" i="1" s="1"/>
  <c r="H1580" i="1"/>
  <c r="G1580" i="1"/>
  <c r="I1580" i="1" s="1"/>
  <c r="D1580" i="1"/>
  <c r="J1580" i="1" s="1"/>
  <c r="C1580" i="1"/>
  <c r="D1579" i="1"/>
  <c r="C1579" i="1"/>
  <c r="J1578" i="1"/>
  <c r="H1578" i="1"/>
  <c r="G1578" i="1"/>
  <c r="I1578" i="1" s="1"/>
  <c r="D1578" i="1"/>
  <c r="C1578" i="1"/>
  <c r="H1577" i="1"/>
  <c r="G1577" i="1"/>
  <c r="D1577" i="1"/>
  <c r="C1577" i="1"/>
  <c r="D1576" i="1"/>
  <c r="C1576" i="1"/>
  <c r="J1575" i="1"/>
  <c r="H1575" i="1"/>
  <c r="G1575" i="1"/>
  <c r="I1575" i="1" s="1"/>
  <c r="D1575" i="1"/>
  <c r="C1575" i="1"/>
  <c r="J1574" i="1"/>
  <c r="D1574" i="1"/>
  <c r="C1574" i="1"/>
  <c r="D1573" i="1"/>
  <c r="C1573" i="1"/>
  <c r="D1570" i="1"/>
  <c r="C1570" i="1"/>
  <c r="J1569" i="1"/>
  <c r="H1569" i="1"/>
  <c r="G1569" i="1"/>
  <c r="I1569" i="1" s="1"/>
  <c r="D1569" i="1"/>
  <c r="C1569" i="1"/>
  <c r="J1568" i="1"/>
  <c r="D1568" i="1"/>
  <c r="C1568" i="1"/>
  <c r="H1567" i="1"/>
  <c r="G1567" i="1"/>
  <c r="I1567" i="1" s="1"/>
  <c r="D1567" i="1"/>
  <c r="J1567" i="1" s="1"/>
  <c r="C1567" i="1"/>
  <c r="D1566" i="1"/>
  <c r="C1566" i="1"/>
  <c r="J1565" i="1"/>
  <c r="H1565" i="1"/>
  <c r="G1565" i="1"/>
  <c r="I1565" i="1" s="1"/>
  <c r="D1565" i="1"/>
  <c r="C1565" i="1"/>
  <c r="J1564" i="1"/>
  <c r="D1564" i="1"/>
  <c r="C1564" i="1"/>
  <c r="D1563" i="1"/>
  <c r="C1563" i="1"/>
  <c r="J1562" i="1"/>
  <c r="H1562" i="1"/>
  <c r="G1562" i="1"/>
  <c r="I1562" i="1" s="1"/>
  <c r="D1562" i="1"/>
  <c r="C1562" i="1"/>
  <c r="D1561" i="1"/>
  <c r="C1561" i="1"/>
  <c r="J1561" i="1" s="1"/>
  <c r="H1560" i="1"/>
  <c r="G1560" i="1"/>
  <c r="I1560" i="1" s="1"/>
  <c r="D1560" i="1"/>
  <c r="J1560" i="1" s="1"/>
  <c r="C1560" i="1"/>
  <c r="D1559" i="1"/>
  <c r="C1559" i="1"/>
  <c r="J1559" i="1" s="1"/>
  <c r="J1558" i="1"/>
  <c r="H1558" i="1"/>
  <c r="G1558" i="1"/>
  <c r="I1558" i="1" s="1"/>
  <c r="D1558" i="1"/>
  <c r="C1558" i="1"/>
  <c r="D1557" i="1"/>
  <c r="C1557" i="1"/>
  <c r="J1557" i="1" s="1"/>
  <c r="D1556" i="1"/>
  <c r="C1556" i="1"/>
  <c r="D1555" i="1"/>
  <c r="C1555" i="1"/>
  <c r="H1554" i="1"/>
  <c r="G1554" i="1"/>
  <c r="I1554" i="1" s="1"/>
  <c r="D1554" i="1"/>
  <c r="J1554" i="1" s="1"/>
  <c r="C1554" i="1"/>
  <c r="J1553" i="1"/>
  <c r="D1553" i="1"/>
  <c r="C1553" i="1"/>
  <c r="J1552" i="1"/>
  <c r="H1552" i="1"/>
  <c r="G1552" i="1"/>
  <c r="D1552" i="1"/>
  <c r="C1552" i="1"/>
  <c r="J1551" i="1"/>
  <c r="D1551" i="1"/>
  <c r="C1551" i="1"/>
  <c r="H1550" i="1"/>
  <c r="G1550" i="1"/>
  <c r="D1550" i="1"/>
  <c r="J1550" i="1" s="1"/>
  <c r="C1550" i="1"/>
  <c r="J1549" i="1"/>
  <c r="D1549" i="1"/>
  <c r="C1549" i="1"/>
  <c r="J1548" i="1"/>
  <c r="H1548" i="1"/>
  <c r="G1548" i="1"/>
  <c r="D1548" i="1"/>
  <c r="C1548" i="1"/>
  <c r="D1547" i="1"/>
  <c r="C1547" i="1"/>
  <c r="G1547" i="1" s="1"/>
  <c r="J1546" i="1"/>
  <c r="D1546" i="1"/>
  <c r="G1546" i="1" s="1"/>
  <c r="I1546" i="1" s="1"/>
  <c r="C1546" i="1"/>
  <c r="H1546" i="1" s="1"/>
  <c r="D1545" i="1"/>
  <c r="C1545" i="1"/>
  <c r="J1544" i="1"/>
  <c r="D1544" i="1"/>
  <c r="G1544" i="1" s="1"/>
  <c r="I1544" i="1" s="1"/>
  <c r="C1544" i="1"/>
  <c r="H1544" i="1" s="1"/>
  <c r="D1543" i="1"/>
  <c r="C1543" i="1"/>
  <c r="D1542" i="1"/>
  <c r="G1542" i="1" s="1"/>
  <c r="C1542" i="1"/>
  <c r="H1542" i="1" s="1"/>
  <c r="D1541" i="1"/>
  <c r="C1541" i="1"/>
  <c r="D1540" i="1"/>
  <c r="H1540" i="1" s="1"/>
  <c r="C1540" i="1"/>
  <c r="C1539" i="1"/>
  <c r="C1538" i="1"/>
  <c r="H1536" i="1"/>
  <c r="D1536" i="1"/>
  <c r="C1536" i="1"/>
  <c r="G1536" i="1" s="1"/>
  <c r="D1535" i="1"/>
  <c r="C1535" i="1"/>
  <c r="G1535" i="1" s="1"/>
  <c r="D1534" i="1"/>
  <c r="C1534" i="1"/>
  <c r="G1534" i="1" s="1"/>
  <c r="H1533" i="1"/>
  <c r="D1533" i="1"/>
  <c r="C1533" i="1"/>
  <c r="G1533" i="1" s="1"/>
  <c r="H1532" i="1"/>
  <c r="D1532" i="1"/>
  <c r="C1532" i="1"/>
  <c r="G1532" i="1" s="1"/>
  <c r="H1531" i="1"/>
  <c r="D1531" i="1"/>
  <c r="C1531" i="1"/>
  <c r="G1531" i="1" s="1"/>
  <c r="D1530" i="1"/>
  <c r="C1530" i="1"/>
  <c r="G1530" i="1" s="1"/>
  <c r="H1529" i="1"/>
  <c r="D1529" i="1"/>
  <c r="C1529" i="1"/>
  <c r="G1529" i="1" s="1"/>
  <c r="H1528" i="1"/>
  <c r="D1528" i="1"/>
  <c r="C1528" i="1"/>
  <c r="G1528" i="1" s="1"/>
  <c r="D1527" i="1"/>
  <c r="C1527" i="1"/>
  <c r="G1527" i="1" s="1"/>
  <c r="D1526" i="1"/>
  <c r="C1526" i="1"/>
  <c r="G1526" i="1" s="1"/>
  <c r="H1525" i="1"/>
  <c r="D1525" i="1"/>
  <c r="C1525" i="1"/>
  <c r="G1525" i="1" s="1"/>
  <c r="H1524" i="1"/>
  <c r="D1524" i="1"/>
  <c r="C1524" i="1"/>
  <c r="G1524" i="1" s="1"/>
  <c r="H1523" i="1"/>
  <c r="D1523" i="1"/>
  <c r="C1523" i="1"/>
  <c r="G1523" i="1" s="1"/>
  <c r="D1522" i="1"/>
  <c r="C1522" i="1"/>
  <c r="G1522" i="1" s="1"/>
  <c r="H1521" i="1"/>
  <c r="D1521" i="1"/>
  <c r="C1521" i="1"/>
  <c r="G1521" i="1" s="1"/>
  <c r="H1520" i="1"/>
  <c r="D1520" i="1"/>
  <c r="C1520" i="1"/>
  <c r="G1520" i="1" s="1"/>
  <c r="D1519" i="1"/>
  <c r="C1519" i="1"/>
  <c r="G1519" i="1" s="1"/>
  <c r="D1518" i="1"/>
  <c r="C1518" i="1"/>
  <c r="G1518" i="1" s="1"/>
  <c r="H1517" i="1"/>
  <c r="D1517" i="1"/>
  <c r="C1517" i="1"/>
  <c r="G1517" i="1" s="1"/>
  <c r="H1516" i="1"/>
  <c r="D1516" i="1"/>
  <c r="C1516" i="1"/>
  <c r="G1516" i="1" s="1"/>
  <c r="H1515" i="1"/>
  <c r="D1515" i="1"/>
  <c r="C1515" i="1"/>
  <c r="G1515" i="1" s="1"/>
  <c r="D1514" i="1"/>
  <c r="C1514" i="1"/>
  <c r="G1514" i="1" s="1"/>
  <c r="D1513" i="1"/>
  <c r="H1513" i="1" s="1"/>
  <c r="C1513" i="1"/>
  <c r="H1512" i="1"/>
  <c r="D1512" i="1"/>
  <c r="C1512" i="1"/>
  <c r="G1512" i="1" s="1"/>
  <c r="C1511" i="1"/>
  <c r="H1509" i="1"/>
  <c r="D1509" i="1"/>
  <c r="C1509" i="1"/>
  <c r="G1509" i="1" s="1"/>
  <c r="H1508" i="1"/>
  <c r="D1508" i="1"/>
  <c r="C1508" i="1"/>
  <c r="G1508" i="1" s="1"/>
  <c r="H1507" i="1"/>
  <c r="D1507" i="1"/>
  <c r="C1507" i="1"/>
  <c r="G1507" i="1" s="1"/>
  <c r="D1506" i="1"/>
  <c r="C1506" i="1"/>
  <c r="G1506" i="1" s="1"/>
  <c r="H1505" i="1"/>
  <c r="D1505" i="1"/>
  <c r="C1505" i="1"/>
  <c r="G1505" i="1" s="1"/>
  <c r="H1504" i="1"/>
  <c r="D1504" i="1"/>
  <c r="C1504" i="1"/>
  <c r="G1504" i="1" s="1"/>
  <c r="D1503" i="1"/>
  <c r="C1503" i="1"/>
  <c r="G1503" i="1" s="1"/>
  <c r="D1502" i="1"/>
  <c r="C1502" i="1"/>
  <c r="G1502" i="1" s="1"/>
  <c r="H1501" i="1"/>
  <c r="D1501" i="1"/>
  <c r="C1501" i="1"/>
  <c r="G1501" i="1" s="1"/>
  <c r="H1500" i="1"/>
  <c r="D1500" i="1"/>
  <c r="C1500" i="1"/>
  <c r="G1500" i="1" s="1"/>
  <c r="H1499" i="1"/>
  <c r="D1499" i="1"/>
  <c r="C1499" i="1"/>
  <c r="G1499" i="1" s="1"/>
  <c r="D1498" i="1"/>
  <c r="C1498" i="1"/>
  <c r="G1498" i="1" s="1"/>
  <c r="H1497" i="1"/>
  <c r="D1497" i="1"/>
  <c r="C1497" i="1"/>
  <c r="G1497" i="1" s="1"/>
  <c r="H1496" i="1"/>
  <c r="D1496" i="1"/>
  <c r="C1496" i="1"/>
  <c r="G1496" i="1" s="1"/>
  <c r="D1495" i="1"/>
  <c r="C1495" i="1"/>
  <c r="G1495" i="1" s="1"/>
  <c r="D1494" i="1"/>
  <c r="C1494" i="1"/>
  <c r="G1494" i="1" s="1"/>
  <c r="H1493" i="1"/>
  <c r="D1493" i="1"/>
  <c r="C1493" i="1"/>
  <c r="G1493" i="1" s="1"/>
  <c r="H1492" i="1"/>
  <c r="D1492" i="1"/>
  <c r="C1492" i="1"/>
  <c r="G1492" i="1" s="1"/>
  <c r="H1491" i="1"/>
  <c r="D1491" i="1"/>
  <c r="C1491" i="1"/>
  <c r="G1491" i="1" s="1"/>
  <c r="D1490" i="1"/>
  <c r="C1490" i="1"/>
  <c r="G1490" i="1" s="1"/>
  <c r="H1489" i="1"/>
  <c r="D1489" i="1"/>
  <c r="C1489" i="1"/>
  <c r="G1489" i="1" s="1"/>
  <c r="H1488" i="1"/>
  <c r="D1488" i="1"/>
  <c r="C1488" i="1"/>
  <c r="G1488" i="1" s="1"/>
  <c r="D1487" i="1"/>
  <c r="C1487" i="1"/>
  <c r="G1487" i="1" s="1"/>
  <c r="D1486" i="1"/>
  <c r="C1486" i="1"/>
  <c r="G1486" i="1" s="1"/>
  <c r="D1485" i="1"/>
  <c r="H1484" i="1"/>
  <c r="G1484" i="1"/>
  <c r="D1484" i="1"/>
  <c r="C1484" i="1"/>
  <c r="H1483" i="1"/>
  <c r="D1483" i="1"/>
  <c r="C1483" i="1"/>
  <c r="G1483" i="1" s="1"/>
  <c r="G1482" i="1"/>
  <c r="D1482" i="1"/>
  <c r="C1482" i="1"/>
  <c r="H1482" i="1" s="1"/>
  <c r="H1481" i="1"/>
  <c r="D1481" i="1"/>
  <c r="C1481" i="1"/>
  <c r="G1481" i="1" s="1"/>
  <c r="D1480" i="1"/>
  <c r="C1480" i="1"/>
  <c r="H1480" i="1" s="1"/>
  <c r="D1479" i="1"/>
  <c r="C1479" i="1"/>
  <c r="G1479" i="1" s="1"/>
  <c r="D1478" i="1"/>
  <c r="C1478" i="1"/>
  <c r="H1478" i="1" s="1"/>
  <c r="H1477" i="1"/>
  <c r="D1477" i="1"/>
  <c r="C1477" i="1"/>
  <c r="G1477" i="1" s="1"/>
  <c r="H1476" i="1"/>
  <c r="G1476" i="1"/>
  <c r="D1476" i="1"/>
  <c r="C1476" i="1"/>
  <c r="H1475" i="1"/>
  <c r="D1475" i="1"/>
  <c r="C1475" i="1"/>
  <c r="G1475" i="1" s="1"/>
  <c r="H1474" i="1"/>
  <c r="G1474" i="1"/>
  <c r="D1474" i="1"/>
  <c r="C1474" i="1"/>
  <c r="D1473" i="1"/>
  <c r="C1473" i="1"/>
  <c r="G1473" i="1" s="1"/>
  <c r="G1472" i="1"/>
  <c r="D1472" i="1"/>
  <c r="C1472" i="1"/>
  <c r="H1472" i="1" s="1"/>
  <c r="D1471" i="1"/>
  <c r="C1471" i="1"/>
  <c r="G1471" i="1" s="1"/>
  <c r="D1470" i="1"/>
  <c r="C1470" i="1"/>
  <c r="H1470" i="1" s="1"/>
  <c r="H1469" i="1"/>
  <c r="D1469" i="1"/>
  <c r="C1469" i="1"/>
  <c r="G1469" i="1" s="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C1390" i="1"/>
  <c r="D1389" i="1"/>
  <c r="C1389" i="1"/>
  <c r="H1389" i="1" s="1"/>
  <c r="D1388" i="1"/>
  <c r="C1388" i="1"/>
  <c r="H1388" i="1" s="1"/>
  <c r="D1387" i="1"/>
  <c r="C1387" i="1"/>
  <c r="D1386" i="1"/>
  <c r="C1386" i="1"/>
  <c r="H1386" i="1" s="1"/>
  <c r="D1385" i="1"/>
  <c r="C1385" i="1"/>
  <c r="H1385" i="1" s="1"/>
  <c r="D1384" i="1"/>
  <c r="C1384" i="1"/>
  <c r="H1384" i="1" s="1"/>
  <c r="D1383" i="1"/>
  <c r="C1383" i="1"/>
  <c r="H1383" i="1" s="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D1371" i="1"/>
  <c r="C1371" i="1"/>
  <c r="H1371" i="1" s="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D1347" i="1"/>
  <c r="C1347" i="1"/>
  <c r="H1347" i="1" s="1"/>
  <c r="H1346" i="1"/>
  <c r="G1346" i="1"/>
  <c r="D1346" i="1"/>
  <c r="C1346" i="1"/>
  <c r="H1345" i="1"/>
  <c r="G1345" i="1"/>
  <c r="D1345" i="1"/>
  <c r="C1345" i="1"/>
  <c r="H1344" i="1"/>
  <c r="G1344" i="1"/>
  <c r="D1344" i="1"/>
  <c r="C1344" i="1"/>
  <c r="H1343" i="1"/>
  <c r="G1343" i="1"/>
  <c r="D1343" i="1"/>
  <c r="C1343" i="1"/>
  <c r="H1342" i="1"/>
  <c r="G1342" i="1"/>
  <c r="D1342" i="1"/>
  <c r="C1342" i="1"/>
  <c r="G1341" i="1"/>
  <c r="D1341" i="1"/>
  <c r="C1341" i="1"/>
  <c r="H1341" i="1" s="1"/>
  <c r="D1340" i="1"/>
  <c r="C1340" i="1"/>
  <c r="H1340" i="1" s="1"/>
  <c r="D1339" i="1"/>
  <c r="C1339" i="1"/>
  <c r="H1339" i="1" s="1"/>
  <c r="D1338" i="1"/>
  <c r="C1338" i="1"/>
  <c r="H1338" i="1" s="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C1311" i="1"/>
  <c r="H1311" i="1" s="1"/>
  <c r="H1310" i="1"/>
  <c r="G1310" i="1"/>
  <c r="D1310" i="1"/>
  <c r="C1310" i="1"/>
  <c r="H1309" i="1"/>
  <c r="G1309" i="1"/>
  <c r="D1309" i="1"/>
  <c r="C1309" i="1"/>
  <c r="H1308" i="1"/>
  <c r="G1308" i="1"/>
  <c r="D1308" i="1"/>
  <c r="C1308" i="1"/>
  <c r="D1307" i="1"/>
  <c r="C1307" i="1"/>
  <c r="D1306" i="1"/>
  <c r="C1306" i="1"/>
  <c r="H1306" i="1" s="1"/>
  <c r="D1305" i="1"/>
  <c r="C1305" i="1"/>
  <c r="H1305" i="1" s="1"/>
  <c r="H1304" i="1"/>
  <c r="G1304" i="1"/>
  <c r="D1304" i="1"/>
  <c r="C1304" i="1"/>
  <c r="H1303" i="1"/>
  <c r="G1303" i="1"/>
  <c r="D1303" i="1"/>
  <c r="C1303" i="1"/>
  <c r="D1302" i="1"/>
  <c r="C1302" i="1"/>
  <c r="H1302" i="1" s="1"/>
  <c r="D1301" i="1"/>
  <c r="C1301" i="1"/>
  <c r="H1301" i="1" s="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D1287" i="1"/>
  <c r="G1287" i="1" s="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D1278" i="1"/>
  <c r="G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C1266" i="1"/>
  <c r="H1266" i="1" s="1"/>
  <c r="D1265" i="1"/>
  <c r="G1265" i="1" s="1"/>
  <c r="C1265" i="1"/>
  <c r="D1264" i="1"/>
  <c r="G1264" i="1" s="1"/>
  <c r="C1264" i="1"/>
  <c r="H1263" i="1"/>
  <c r="G1263" i="1"/>
  <c r="D1263" i="1"/>
  <c r="C1263" i="1"/>
  <c r="G1262" i="1"/>
  <c r="D1262" i="1"/>
  <c r="H1262" i="1" s="1"/>
  <c r="C1262" i="1"/>
  <c r="D1261" i="1"/>
  <c r="C1261" i="1"/>
  <c r="H1261" i="1" s="1"/>
  <c r="C1260" i="1"/>
  <c r="H1258" i="1"/>
  <c r="G1258" i="1"/>
  <c r="D1258" i="1"/>
  <c r="C1258" i="1"/>
  <c r="D1257" i="1"/>
  <c r="C1257" i="1"/>
  <c r="D1256" i="1"/>
  <c r="G1256" i="1" s="1"/>
  <c r="C1256" i="1"/>
  <c r="H1254" i="1"/>
  <c r="G1254" i="1"/>
  <c r="D1254" i="1"/>
  <c r="C1254" i="1"/>
  <c r="H1253" i="1"/>
  <c r="G1253" i="1"/>
  <c r="D1253" i="1"/>
  <c r="C1253" i="1"/>
  <c r="H1252" i="1"/>
  <c r="G1252" i="1"/>
  <c r="D1252" i="1"/>
  <c r="C1252" i="1"/>
  <c r="D1251" i="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C1200" i="1"/>
  <c r="H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D1184" i="1"/>
  <c r="C1184" i="1"/>
  <c r="D1183" i="1"/>
  <c r="C1183" i="1"/>
  <c r="H1183" i="1" s="1"/>
  <c r="D1182" i="1"/>
  <c r="D1179" i="1"/>
  <c r="C1179" i="1"/>
  <c r="H1179" i="1" s="1"/>
  <c r="H1178" i="1"/>
  <c r="G1178" i="1"/>
  <c r="D1178" i="1"/>
  <c r="C1178" i="1"/>
  <c r="H1177" i="1"/>
  <c r="G1177" i="1"/>
  <c r="D1177" i="1"/>
  <c r="C1177" i="1"/>
  <c r="D1176" i="1"/>
  <c r="C1176" i="1"/>
  <c r="G1176" i="1" s="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C1167" i="1"/>
  <c r="H1167" i="1" s="1"/>
  <c r="H1166" i="1"/>
  <c r="G1166" i="1"/>
  <c r="D1166" i="1"/>
  <c r="C1166" i="1"/>
  <c r="H1165" i="1"/>
  <c r="G1165" i="1"/>
  <c r="D1165" i="1"/>
  <c r="C1165" i="1"/>
  <c r="H1164" i="1"/>
  <c r="G1164" i="1"/>
  <c r="D1164" i="1"/>
  <c r="C1164" i="1"/>
  <c r="H1163" i="1"/>
  <c r="G1163" i="1"/>
  <c r="D1163" i="1"/>
  <c r="C1163" i="1"/>
  <c r="H1162" i="1"/>
  <c r="G1162" i="1"/>
  <c r="D1162" i="1"/>
  <c r="C1162" i="1"/>
  <c r="H1161"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C1092" i="1"/>
  <c r="G1092" i="1" s="1"/>
  <c r="H1091" i="1"/>
  <c r="G1091" i="1"/>
  <c r="D1091" i="1"/>
  <c r="C1091" i="1"/>
  <c r="D1090" i="1"/>
  <c r="C1090" i="1"/>
  <c r="H1090" i="1" s="1"/>
  <c r="H1089" i="1"/>
  <c r="G1089" i="1"/>
  <c r="D1089" i="1"/>
  <c r="C1089" i="1"/>
  <c r="H1088" i="1"/>
  <c r="G1088" i="1"/>
  <c r="D1088" i="1"/>
  <c r="C1088" i="1"/>
  <c r="D1087" i="1"/>
  <c r="C1087" i="1"/>
  <c r="H1087" i="1" s="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D1080" i="1"/>
  <c r="C1080" i="1"/>
  <c r="H1080" i="1" s="1"/>
  <c r="H1079" i="1"/>
  <c r="G1079" i="1"/>
  <c r="D1079" i="1"/>
  <c r="C1079" i="1"/>
  <c r="H1078" i="1"/>
  <c r="G1078" i="1"/>
  <c r="D1078" i="1"/>
  <c r="C1078" i="1"/>
  <c r="H1077" i="1"/>
  <c r="G1077" i="1"/>
  <c r="D1077" i="1"/>
  <c r="C1077" i="1"/>
  <c r="D1076" i="1"/>
  <c r="C1076" i="1"/>
  <c r="H1076" i="1" s="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C1060" i="1"/>
  <c r="H1060" i="1" s="1"/>
  <c r="H1059" i="1"/>
  <c r="D1059" i="1"/>
  <c r="C1059" i="1"/>
  <c r="H1058" i="1"/>
  <c r="G1058" i="1"/>
  <c r="D1058" i="1"/>
  <c r="C1058" i="1"/>
  <c r="G1057" i="1"/>
  <c r="D1057" i="1"/>
  <c r="C1057" i="1"/>
  <c r="D1056" i="1"/>
  <c r="H1056" i="1" s="1"/>
  <c r="C1056" i="1"/>
  <c r="D1055" i="1"/>
  <c r="H1055" i="1" s="1"/>
  <c r="C1055" i="1"/>
  <c r="D1054" i="1"/>
  <c r="H1054" i="1" s="1"/>
  <c r="C1054" i="1"/>
  <c r="D1053" i="1"/>
  <c r="H1053" i="1" s="1"/>
  <c r="C1053" i="1"/>
  <c r="D1052" i="1"/>
  <c r="C1052" i="1"/>
  <c r="D1051" i="1"/>
  <c r="H1051" i="1" s="1"/>
  <c r="C1051" i="1"/>
  <c r="D1050" i="1"/>
  <c r="C1050" i="1"/>
  <c r="H1049" i="1"/>
  <c r="G1049" i="1"/>
  <c r="D1049" i="1"/>
  <c r="C1049" i="1"/>
  <c r="H1048" i="1"/>
  <c r="G1048" i="1"/>
  <c r="D1048" i="1"/>
  <c r="C1048" i="1"/>
  <c r="H1047" i="1"/>
  <c r="G1047" i="1"/>
  <c r="D1047" i="1"/>
  <c r="C1047" i="1"/>
  <c r="H1046" i="1"/>
  <c r="G1046" i="1"/>
  <c r="D1046" i="1"/>
  <c r="C1046" i="1"/>
  <c r="D1045" i="1"/>
  <c r="C1045" i="1"/>
  <c r="H1045" i="1" s="1"/>
  <c r="G1044" i="1"/>
  <c r="D1044" i="1"/>
  <c r="H1044" i="1" s="1"/>
  <c r="C1044" i="1"/>
  <c r="D1043" i="1"/>
  <c r="H1043" i="1" s="1"/>
  <c r="C1043" i="1"/>
  <c r="G1042" i="1"/>
  <c r="D1042" i="1"/>
  <c r="H1042" i="1" s="1"/>
  <c r="C1042" i="1"/>
  <c r="D1041" i="1"/>
  <c r="C1041" i="1"/>
  <c r="D1040" i="1"/>
  <c r="C1040" i="1"/>
  <c r="D1039" i="1"/>
  <c r="H1039" i="1" s="1"/>
  <c r="C1039" i="1"/>
  <c r="D1038" i="1"/>
  <c r="H1038" i="1" s="1"/>
  <c r="C1038" i="1"/>
  <c r="D1037" i="1"/>
  <c r="H1037" i="1" s="1"/>
  <c r="C1037" i="1"/>
  <c r="D1036" i="1"/>
  <c r="H1036" i="1" s="1"/>
  <c r="C1036" i="1"/>
  <c r="D1035" i="1"/>
  <c r="C1035" i="1"/>
  <c r="D1034" i="1"/>
  <c r="C1034" i="1"/>
  <c r="D1033" i="1"/>
  <c r="C1033" i="1"/>
  <c r="G1032" i="1"/>
  <c r="D1032" i="1"/>
  <c r="H1032" i="1" s="1"/>
  <c r="C1032" i="1"/>
  <c r="D1031" i="1"/>
  <c r="C1031" i="1"/>
  <c r="H1031" i="1" s="1"/>
  <c r="D1030" i="1"/>
  <c r="C1030" i="1"/>
  <c r="G1029" i="1"/>
  <c r="D1029" i="1"/>
  <c r="H1029" i="1" s="1"/>
  <c r="C1029" i="1"/>
  <c r="G1028" i="1"/>
  <c r="D1028" i="1"/>
  <c r="H1028" i="1" s="1"/>
  <c r="C1028" i="1"/>
  <c r="D1027" i="1"/>
  <c r="G1027" i="1" s="1"/>
  <c r="C1027" i="1"/>
  <c r="H1027" i="1" s="1"/>
  <c r="H1026" i="1"/>
  <c r="D1026" i="1"/>
  <c r="G1026" i="1" s="1"/>
  <c r="C1026" i="1"/>
  <c r="D1025" i="1"/>
  <c r="C1025"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G737" i="1" s="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D729" i="1"/>
  <c r="G729" i="1" s="1"/>
  <c r="C729" i="1"/>
  <c r="H728" i="1"/>
  <c r="G728" i="1"/>
  <c r="D728" i="1"/>
  <c r="C728" i="1"/>
  <c r="H727" i="1"/>
  <c r="D727" i="1"/>
  <c r="G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G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D677" i="1"/>
  <c r="G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C649" i="1"/>
  <c r="D648" i="1"/>
  <c r="H648" i="1" s="1"/>
  <c r="C648" i="1"/>
  <c r="H647" i="1"/>
  <c r="G647" i="1"/>
  <c r="D647" i="1"/>
  <c r="C647" i="1"/>
  <c r="D646" i="1"/>
  <c r="H646" i="1" s="1"/>
  <c r="C646" i="1"/>
  <c r="H645" i="1"/>
  <c r="G645" i="1"/>
  <c r="D645" i="1"/>
  <c r="C645" i="1"/>
  <c r="C642"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C422" i="1"/>
  <c r="C421" i="1"/>
  <c r="H416" i="1"/>
  <c r="G416" i="1"/>
  <c r="D416" i="1"/>
  <c r="C416" i="1"/>
  <c r="H415" i="1"/>
  <c r="D415" i="1"/>
  <c r="G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D398" i="1"/>
  <c r="H398" i="1" s="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D377" i="1"/>
  <c r="H377" i="1" s="1"/>
  <c r="C377" i="1"/>
  <c r="D376" i="1"/>
  <c r="H376" i="1" s="1"/>
  <c r="C376" i="1"/>
  <c r="H375" i="1"/>
  <c r="G375" i="1"/>
  <c r="D375" i="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H270" i="1"/>
  <c r="D270" i="1"/>
  <c r="G270" i="1" s="1"/>
  <c r="C270" i="1"/>
  <c r="H268" i="1"/>
  <c r="G268" i="1"/>
  <c r="D268" i="1"/>
  <c r="C268" i="1"/>
  <c r="D267" i="1"/>
  <c r="H267" i="1" s="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H197" i="1" s="1"/>
  <c r="C197" i="1"/>
  <c r="H196" i="1"/>
  <c r="G196" i="1"/>
  <c r="D196" i="1"/>
  <c r="C196" i="1"/>
  <c r="D195" i="1"/>
  <c r="H195" i="1" s="1"/>
  <c r="C195" i="1"/>
  <c r="H194" i="1"/>
  <c r="G194" i="1"/>
  <c r="D194" i="1"/>
  <c r="C194" i="1"/>
  <c r="H193" i="1"/>
  <c r="G193" i="1"/>
  <c r="D193" i="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H181" i="1"/>
  <c r="G181" i="1"/>
  <c r="D181" i="1"/>
  <c r="C181" i="1"/>
  <c r="H180" i="1"/>
  <c r="G180" i="1"/>
  <c r="D180" i="1"/>
  <c r="C180" i="1"/>
  <c r="D179" i="1"/>
  <c r="H179" i="1" s="1"/>
  <c r="C179" i="1"/>
  <c r="H178" i="1"/>
  <c r="D178" i="1"/>
  <c r="G178" i="1" s="1"/>
  <c r="C178" i="1"/>
  <c r="H177" i="1"/>
  <c r="G177" i="1"/>
  <c r="D177" i="1"/>
  <c r="C177" i="1"/>
  <c r="H176" i="1"/>
  <c r="D176" i="1"/>
  <c r="G176" i="1" s="1"/>
  <c r="C176" i="1"/>
  <c r="D175" i="1"/>
  <c r="H175" i="1" s="1"/>
  <c r="C175" i="1"/>
  <c r="C174" i="1"/>
  <c r="H173" i="1"/>
  <c r="G173" i="1"/>
  <c r="D173" i="1"/>
  <c r="C173" i="1"/>
  <c r="H172" i="1"/>
  <c r="G172" i="1"/>
  <c r="D172" i="1"/>
  <c r="C172" i="1"/>
  <c r="D171" i="1"/>
  <c r="H171" i="1" s="1"/>
  <c r="C171" i="1"/>
  <c r="H170" i="1"/>
  <c r="D170" i="1"/>
  <c r="G170" i="1" s="1"/>
  <c r="C170" i="1"/>
  <c r="D169" i="1"/>
  <c r="H169" i="1" s="1"/>
  <c r="C169" i="1"/>
  <c r="H168" i="1"/>
  <c r="D168" i="1"/>
  <c r="G168" i="1" s="1"/>
  <c r="C168" i="1"/>
  <c r="D167" i="1"/>
  <c r="H167" i="1" s="1"/>
  <c r="C167" i="1"/>
  <c r="D166" i="1"/>
  <c r="G166" i="1" s="1"/>
  <c r="C166" i="1"/>
  <c r="D165" i="1"/>
  <c r="H165" i="1" s="1"/>
  <c r="C165" i="1"/>
  <c r="H164" i="1"/>
  <c r="D164" i="1"/>
  <c r="G164" i="1" s="1"/>
  <c r="C164" i="1"/>
  <c r="D163" i="1"/>
  <c r="H163" i="1" s="1"/>
  <c r="C163" i="1"/>
  <c r="H162" i="1"/>
  <c r="D162" i="1"/>
  <c r="G162" i="1" s="1"/>
  <c r="C162" i="1"/>
  <c r="D161" i="1"/>
  <c r="H161" i="1" s="1"/>
  <c r="C161" i="1"/>
  <c r="H159" i="1"/>
  <c r="G159" i="1"/>
  <c r="D159" i="1"/>
  <c r="C159" i="1"/>
  <c r="H158" i="1"/>
  <c r="G158" i="1"/>
  <c r="D158" i="1"/>
  <c r="C158" i="1"/>
  <c r="H157" i="1"/>
  <c r="G157" i="1"/>
  <c r="D157" i="1"/>
  <c r="C157" i="1"/>
  <c r="H156" i="1"/>
  <c r="G156" i="1"/>
  <c r="D156" i="1"/>
  <c r="C156" i="1"/>
  <c r="D155" i="1"/>
  <c r="H155" i="1" s="1"/>
  <c r="C155" i="1"/>
  <c r="D154" i="1"/>
  <c r="H154" i="1" s="1"/>
  <c r="C154" i="1"/>
  <c r="G153" i="1"/>
  <c r="D153" i="1"/>
  <c r="H153" i="1" s="1"/>
  <c r="C153" i="1"/>
  <c r="H152" i="1"/>
  <c r="G152" i="1"/>
  <c r="D152" i="1"/>
  <c r="C152" i="1"/>
  <c r="D151" i="1"/>
  <c r="H151" i="1" s="1"/>
  <c r="C151" i="1"/>
  <c r="H150" i="1"/>
  <c r="D150" i="1"/>
  <c r="G150" i="1" s="1"/>
  <c r="C150"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H135" i="1"/>
  <c r="G135" i="1"/>
  <c r="D135" i="1"/>
  <c r="C135" i="1"/>
  <c r="H134" i="1"/>
  <c r="G134" i="1"/>
  <c r="D134" i="1"/>
  <c r="C134" i="1"/>
  <c r="D133" i="1"/>
  <c r="H133" i="1" s="1"/>
  <c r="C133" i="1"/>
  <c r="D132" i="1"/>
  <c r="H132" i="1" s="1"/>
  <c r="C132" i="1"/>
  <c r="D131" i="1"/>
  <c r="H131" i="1" s="1"/>
  <c r="C131" i="1"/>
  <c r="D130" i="1"/>
  <c r="H129" i="1"/>
  <c r="G129" i="1"/>
  <c r="D129" i="1"/>
  <c r="C129" i="1"/>
  <c r="H128" i="1"/>
  <c r="G128" i="1"/>
  <c r="D128" i="1"/>
  <c r="C128" i="1"/>
  <c r="D127" i="1"/>
  <c r="H127" i="1" s="1"/>
  <c r="C127" i="1"/>
  <c r="D126" i="1"/>
  <c r="G126" i="1" s="1"/>
  <c r="C126" i="1"/>
  <c r="D125" i="1"/>
  <c r="H125" i="1" s="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H70" i="1"/>
  <c r="G70" i="1"/>
  <c r="D70" i="1"/>
  <c r="C70" i="1"/>
  <c r="H69" i="1"/>
  <c r="G69" i="1"/>
  <c r="D69" i="1"/>
  <c r="C69" i="1"/>
  <c r="H68" i="1"/>
  <c r="G68" i="1"/>
  <c r="D68" i="1"/>
  <c r="C68" i="1"/>
  <c r="H67" i="1"/>
  <c r="G67" i="1"/>
  <c r="D67" i="1"/>
  <c r="C67" i="1"/>
  <c r="D66" i="1"/>
  <c r="H66" i="1" s="1"/>
  <c r="C66" i="1"/>
  <c r="H65" i="1"/>
  <c r="G65" i="1"/>
  <c r="D65" i="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D52" i="1"/>
  <c r="H52" i="1" s="1"/>
  <c r="C52" i="1"/>
  <c r="H51" i="1"/>
  <c r="G51" i="1"/>
  <c r="D51" i="1"/>
  <c r="C51" i="1"/>
  <c r="H50" i="1"/>
  <c r="G50" i="1"/>
  <c r="D50" i="1"/>
  <c r="C50" i="1"/>
  <c r="D49" i="1"/>
  <c r="H49" i="1" s="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C40"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C1572" i="1" l="1"/>
  <c r="H1572" i="1" s="1"/>
  <c r="J1573" i="1"/>
  <c r="E38" i="7"/>
  <c r="G1573" i="1"/>
  <c r="H1573" i="1"/>
  <c r="G1572" i="1"/>
  <c r="G1539" i="1"/>
  <c r="I1542" i="1"/>
  <c r="J1542" i="1"/>
  <c r="G1540" i="1"/>
  <c r="C1681" i="1"/>
  <c r="H1681" i="1" s="1"/>
  <c r="G1686" i="1"/>
  <c r="G1389" i="1"/>
  <c r="G1388" i="1"/>
  <c r="H1387" i="1"/>
  <c r="G1386" i="1"/>
  <c r="G1385" i="1"/>
  <c r="G1384" i="1"/>
  <c r="H1260" i="1"/>
  <c r="H1265" i="1"/>
  <c r="H1264" i="1"/>
  <c r="H1256" i="1"/>
  <c r="G1051" i="1"/>
  <c r="H1052" i="1"/>
  <c r="G1054" i="1"/>
  <c r="G1056" i="1"/>
  <c r="H1050" i="1"/>
  <c r="G1053" i="1"/>
  <c r="G1055" i="1"/>
  <c r="H1041" i="1"/>
  <c r="G1043" i="1"/>
  <c r="H1035" i="1"/>
  <c r="G1037" i="1"/>
  <c r="G1039" i="1"/>
  <c r="G1036" i="1"/>
  <c r="G1038" i="1"/>
  <c r="H1034" i="1"/>
  <c r="H1030" i="1"/>
  <c r="H1033" i="1"/>
  <c r="H1025" i="1"/>
  <c r="G1513" i="1"/>
  <c r="F115" i="6"/>
  <c r="E114" i="6"/>
  <c r="G1511" i="1"/>
  <c r="E141" i="6"/>
  <c r="G1387" i="1"/>
  <c r="G1340" i="1"/>
  <c r="H1307" i="1"/>
  <c r="G1306" i="1"/>
  <c r="G653" i="1"/>
  <c r="E296" i="9"/>
  <c r="B296" i="9" s="1"/>
  <c r="G636" i="1"/>
  <c r="G414" i="1"/>
  <c r="G298" i="1"/>
  <c r="E312" i="9"/>
  <c r="B312" i="9" s="1"/>
  <c r="G848" i="1"/>
  <c r="H737" i="1"/>
  <c r="G726" i="1"/>
  <c r="H695" i="1"/>
  <c r="G678" i="1"/>
  <c r="H677" i="1"/>
  <c r="G676" i="1"/>
  <c r="G648" i="1"/>
  <c r="H649" i="1"/>
  <c r="G646" i="1"/>
  <c r="G396" i="1"/>
  <c r="G398" i="1"/>
  <c r="G389" i="1"/>
  <c r="G388" i="1"/>
  <c r="G381" i="1"/>
  <c r="G377" i="1"/>
  <c r="G374" i="1"/>
  <c r="G376" i="1"/>
  <c r="G423" i="1"/>
  <c r="G300" i="1"/>
  <c r="G299" i="1"/>
  <c r="E648" i="4"/>
  <c r="D642" i="1" s="1"/>
  <c r="G642" i="1" s="1"/>
  <c r="G421" i="1"/>
  <c r="F426" i="4"/>
  <c r="D422" i="1"/>
  <c r="E647" i="4"/>
  <c r="D641" i="1" s="1"/>
  <c r="E273" i="4"/>
  <c r="D269" i="1" s="1"/>
  <c r="F274" i="4"/>
  <c r="H265" i="1"/>
  <c r="G265" i="1"/>
  <c r="E262" i="4"/>
  <c r="D258" i="1" s="1"/>
  <c r="G267" i="1"/>
  <c r="F262" i="4"/>
  <c r="F269" i="4"/>
  <c r="G197" i="1"/>
  <c r="D190" i="1"/>
  <c r="H190" i="1" s="1"/>
  <c r="G195" i="1"/>
  <c r="B244" i="9"/>
  <c r="E57" i="9"/>
  <c r="B57" i="9" s="1"/>
  <c r="G190" i="1"/>
  <c r="G192" i="1"/>
  <c r="F242" i="9"/>
  <c r="B242" i="9" s="1"/>
  <c r="B240" i="9"/>
  <c r="G183" i="1"/>
  <c r="G174" i="1"/>
  <c r="H174" i="1"/>
  <c r="G182" i="1"/>
  <c r="E52" i="9"/>
  <c r="B52" i="9" s="1"/>
  <c r="E51" i="9"/>
  <c r="B51" i="9" s="1"/>
  <c r="F238" i="9"/>
  <c r="B238" i="9" s="1"/>
  <c r="G179" i="1"/>
  <c r="G175" i="1"/>
  <c r="G171" i="1"/>
  <c r="G169" i="1"/>
  <c r="H166" i="1"/>
  <c r="G167" i="1"/>
  <c r="F170" i="4"/>
  <c r="G165" i="1"/>
  <c r="G163" i="1"/>
  <c r="E49" i="9"/>
  <c r="B49" i="9" s="1"/>
  <c r="G161" i="1"/>
  <c r="E164" i="4"/>
  <c r="D160" i="1" s="1"/>
  <c r="B237" i="9"/>
  <c r="G155" i="1"/>
  <c r="G154" i="1"/>
  <c r="F154" i="4"/>
  <c r="G151" i="1"/>
  <c r="G147" i="1"/>
  <c r="G136" i="1"/>
  <c r="G133" i="1"/>
  <c r="G131" i="1"/>
  <c r="G132" i="1"/>
  <c r="G127" i="1"/>
  <c r="G125" i="1"/>
  <c r="H126" i="1"/>
  <c r="E125" i="4"/>
  <c r="D121" i="1" s="1"/>
  <c r="F112" i="4"/>
  <c r="G108" i="1"/>
  <c r="E106" i="4"/>
  <c r="D102" i="1" s="1"/>
  <c r="G113" i="1"/>
  <c r="G71" i="1"/>
  <c r="G66" i="1"/>
  <c r="E35" i="9"/>
  <c r="B35" i="9" s="1"/>
  <c r="G64" i="1"/>
  <c r="G49" i="1"/>
  <c r="G52" i="1"/>
  <c r="F236" i="9"/>
  <c r="B236" i="9" s="1"/>
  <c r="E37" i="9"/>
  <c r="B37" i="9" s="1"/>
  <c r="G1681" i="1"/>
  <c r="G1680" i="1"/>
  <c r="G1638" i="1"/>
  <c r="G1637" i="1"/>
  <c r="G1634" i="1"/>
  <c r="G1633" i="1"/>
  <c r="G1629" i="1"/>
  <c r="G1626" i="1"/>
  <c r="G1625" i="1"/>
  <c r="G1624" i="1"/>
  <c r="H1613" i="1"/>
  <c r="G1610" i="1"/>
  <c r="G1606" i="1"/>
  <c r="H1605" i="1"/>
  <c r="G1602" i="1"/>
  <c r="H1601" i="1"/>
  <c r="G1594" i="1"/>
  <c r="G1592" i="1"/>
  <c r="G1586" i="1"/>
  <c r="G1585" i="1"/>
  <c r="G1584" i="1"/>
  <c r="H1582" i="1"/>
  <c r="E36" i="9"/>
  <c r="B36" i="9" s="1"/>
  <c r="E324" i="9"/>
  <c r="B324" i="9" s="1"/>
  <c r="E322" i="9"/>
  <c r="B322" i="9" s="1"/>
  <c r="E311" i="9"/>
  <c r="B311" i="9" s="1"/>
  <c r="E320" i="9"/>
  <c r="B320" i="9" s="1"/>
  <c r="E327" i="9"/>
  <c r="B327" i="9" s="1"/>
  <c r="E329" i="9"/>
  <c r="B329" i="9" s="1"/>
  <c r="E31" i="9"/>
  <c r="B31" i="9" s="1"/>
  <c r="G1390" i="1"/>
  <c r="H1390" i="1"/>
  <c r="E340" i="9"/>
  <c r="B340" i="9" s="1"/>
  <c r="G1383" i="1"/>
  <c r="G1371" i="1"/>
  <c r="G1347" i="1"/>
  <c r="G1339" i="1"/>
  <c r="G1338" i="1"/>
  <c r="G1311" i="1"/>
  <c r="G1307" i="1"/>
  <c r="G1305" i="1"/>
  <c r="H1300" i="1"/>
  <c r="G1300" i="1"/>
  <c r="G1302" i="1"/>
  <c r="G1301" i="1"/>
  <c r="G1266" i="1"/>
  <c r="E304" i="9"/>
  <c r="B304" i="9" s="1"/>
  <c r="F260" i="5"/>
  <c r="E255" i="5"/>
  <c r="D1259" i="1" s="1"/>
  <c r="E303" i="9"/>
  <c r="B303" i="9" s="1"/>
  <c r="G1260" i="1"/>
  <c r="G1261" i="1"/>
  <c r="G1257" i="1"/>
  <c r="F252" i="5"/>
  <c r="H1257" i="1"/>
  <c r="G1251" i="1"/>
  <c r="G1200" i="1"/>
  <c r="G1184" i="1"/>
  <c r="G1183" i="1"/>
  <c r="H1176" i="1"/>
  <c r="G1179" i="1"/>
  <c r="G1167" i="1"/>
  <c r="E307" i="9"/>
  <c r="B307" i="9" s="1"/>
  <c r="F82" i="5"/>
  <c r="H1092" i="1"/>
  <c r="G1087" i="1"/>
  <c r="G1090" i="1"/>
  <c r="D70" i="5"/>
  <c r="G1076" i="1"/>
  <c r="G1080" i="1"/>
  <c r="G1060" i="1"/>
  <c r="H1057" i="1"/>
  <c r="G1059" i="1"/>
  <c r="G1050" i="1"/>
  <c r="G1052" i="1"/>
  <c r="G1045" i="1"/>
  <c r="F35" i="5"/>
  <c r="G1040" i="1"/>
  <c r="H1040" i="1"/>
  <c r="G1041" i="1"/>
  <c r="F29" i="5"/>
  <c r="E12" i="5"/>
  <c r="D1017" i="1" s="1"/>
  <c r="G1035" i="1"/>
  <c r="G1034" i="1"/>
  <c r="G1033" i="1"/>
  <c r="G1031" i="1"/>
  <c r="H1024" i="1"/>
  <c r="G1030" i="1"/>
  <c r="G1025" i="1"/>
  <c r="G1024" i="1"/>
  <c r="F19" i="5"/>
  <c r="H39" i="1"/>
  <c r="G39" i="1"/>
  <c r="J1543" i="1"/>
  <c r="G1543" i="1"/>
  <c r="H1596" i="1"/>
  <c r="G1596" i="1"/>
  <c r="H1473" i="1"/>
  <c r="G1480" i="1"/>
  <c r="H1487" i="1"/>
  <c r="H1495" i="1"/>
  <c r="H1503" i="1"/>
  <c r="H1511" i="1"/>
  <c r="H1519" i="1"/>
  <c r="H1527" i="1"/>
  <c r="H1535" i="1"/>
  <c r="H1549" i="1"/>
  <c r="G1549" i="1"/>
  <c r="I1549" i="1" s="1"/>
  <c r="H1551" i="1"/>
  <c r="G1551" i="1"/>
  <c r="I1551" i="1" s="1"/>
  <c r="G1608" i="1"/>
  <c r="H1612" i="1"/>
  <c r="G1612" i="1"/>
  <c r="H1619" i="1"/>
  <c r="G1619" i="1"/>
  <c r="G1632" i="1"/>
  <c r="H1636" i="1"/>
  <c r="G1636" i="1"/>
  <c r="H1643" i="1"/>
  <c r="G1643" i="1"/>
  <c r="F8" i="4"/>
  <c r="D7" i="4"/>
  <c r="G1541" i="1"/>
  <c r="J1541" i="1"/>
  <c r="G1545" i="1"/>
  <c r="J1545" i="1"/>
  <c r="H1563" i="1"/>
  <c r="G1563" i="1"/>
  <c r="H1604" i="1"/>
  <c r="G1604" i="1"/>
  <c r="H1611" i="1"/>
  <c r="G1611" i="1"/>
  <c r="H1635" i="1"/>
  <c r="G1635" i="1"/>
  <c r="H1471" i="1"/>
  <c r="G1478" i="1"/>
  <c r="H1490" i="1"/>
  <c r="H1498" i="1"/>
  <c r="H1506" i="1"/>
  <c r="H1514" i="1"/>
  <c r="H1522" i="1"/>
  <c r="H1530" i="1"/>
  <c r="H1541" i="1"/>
  <c r="H1543" i="1"/>
  <c r="H1545" i="1"/>
  <c r="H1547" i="1"/>
  <c r="H1553" i="1"/>
  <c r="G1553" i="1"/>
  <c r="I1553" i="1" s="1"/>
  <c r="H1555" i="1"/>
  <c r="G1555" i="1"/>
  <c r="H1564" i="1"/>
  <c r="G1564" i="1"/>
  <c r="H1568" i="1"/>
  <c r="G1568" i="1"/>
  <c r="H1574" i="1"/>
  <c r="G1574" i="1"/>
  <c r="I1574" i="1" s="1"/>
  <c r="G1616" i="1"/>
  <c r="H1620" i="1"/>
  <c r="G1620" i="1"/>
  <c r="G1640" i="1"/>
  <c r="H1644" i="1"/>
  <c r="G1644" i="1"/>
  <c r="H1651" i="1"/>
  <c r="G1651" i="1"/>
  <c r="J1547" i="1"/>
  <c r="H1566" i="1"/>
  <c r="G1566" i="1"/>
  <c r="I1566" i="1" s="1"/>
  <c r="J1566" i="1"/>
  <c r="H1570" i="1"/>
  <c r="G1570" i="1"/>
  <c r="I1570" i="1" s="1"/>
  <c r="J1570" i="1"/>
  <c r="H1576" i="1"/>
  <c r="G1576" i="1"/>
  <c r="I1576" i="1" s="1"/>
  <c r="J1576" i="1"/>
  <c r="H1652" i="1"/>
  <c r="G1652" i="1"/>
  <c r="H1659" i="1"/>
  <c r="G1659" i="1"/>
  <c r="H1556" i="1"/>
  <c r="G1556" i="1"/>
  <c r="H1660" i="1"/>
  <c r="G1660" i="1"/>
  <c r="H1667" i="1"/>
  <c r="G1667" i="1"/>
  <c r="E6" i="4"/>
  <c r="G1664" i="1"/>
  <c r="H1668" i="1"/>
  <c r="G1668" i="1"/>
  <c r="H1675" i="1"/>
  <c r="G1675" i="1"/>
  <c r="D40" i="1"/>
  <c r="G1470" i="1"/>
  <c r="H1479" i="1"/>
  <c r="H1486" i="1"/>
  <c r="H1494" i="1"/>
  <c r="H1502" i="1"/>
  <c r="H1518" i="1"/>
  <c r="H1526" i="1"/>
  <c r="H1534" i="1"/>
  <c r="I1548" i="1"/>
  <c r="H1557" i="1"/>
  <c r="G1557" i="1"/>
  <c r="I1557" i="1" s="1"/>
  <c r="H1581" i="1"/>
  <c r="G1581" i="1"/>
  <c r="H1587" i="1"/>
  <c r="G1587" i="1"/>
  <c r="H1676" i="1"/>
  <c r="G1676" i="1"/>
  <c r="H1683" i="1"/>
  <c r="G1683" i="1"/>
  <c r="I1550" i="1"/>
  <c r="I1552" i="1"/>
  <c r="H1559" i="1"/>
  <c r="G1559" i="1"/>
  <c r="H1561" i="1"/>
  <c r="G1561" i="1"/>
  <c r="I1561" i="1" s="1"/>
  <c r="H1579" i="1"/>
  <c r="G1579" i="1"/>
  <c r="I1579" i="1" s="1"/>
  <c r="J1579" i="1"/>
  <c r="H1588" i="1"/>
  <c r="G1588" i="1"/>
  <c r="H1595" i="1"/>
  <c r="G1595" i="1"/>
  <c r="H1603" i="1"/>
  <c r="G1603" i="1"/>
  <c r="H1627" i="1"/>
  <c r="G1627" i="1"/>
  <c r="H1684" i="1"/>
  <c r="G1684" i="1"/>
  <c r="D373" i="4"/>
  <c r="F374" i="4"/>
  <c r="E430" i="4"/>
  <c r="E536" i="4"/>
  <c r="H336" i="9"/>
  <c r="E177" i="5"/>
  <c r="F256" i="5"/>
  <c r="F122" i="6"/>
  <c r="D114" i="6"/>
  <c r="G1583" i="1"/>
  <c r="G1591" i="1"/>
  <c r="G1599" i="1"/>
  <c r="G1607" i="1"/>
  <c r="G1615" i="1"/>
  <c r="G1623" i="1"/>
  <c r="G1631" i="1"/>
  <c r="G1639" i="1"/>
  <c r="G1647" i="1"/>
  <c r="G1655" i="1"/>
  <c r="G1663" i="1"/>
  <c r="G1671" i="1"/>
  <c r="G1679" i="1"/>
  <c r="E373" i="4"/>
  <c r="G315" i="9"/>
  <c r="G316" i="9"/>
  <c r="D147" i="5"/>
  <c r="F150" i="5"/>
  <c r="D49" i="4"/>
  <c r="F50" i="4"/>
  <c r="D82" i="4"/>
  <c r="F91" i="4"/>
  <c r="G156" i="9"/>
  <c r="E156" i="9" s="1"/>
  <c r="B156" i="9" s="1"/>
  <c r="F607" i="4"/>
  <c r="H315" i="9"/>
  <c r="H316" i="9"/>
  <c r="E147" i="5"/>
  <c r="D1152" i="1" s="1"/>
  <c r="E251" i="5"/>
  <c r="D125" i="4"/>
  <c r="F126" i="4"/>
  <c r="G314" i="9"/>
  <c r="E314" i="9" s="1"/>
  <c r="B314" i="9" s="1"/>
  <c r="D88" i="5"/>
  <c r="F89" i="5"/>
  <c r="D35" i="6"/>
  <c r="F36" i="6"/>
  <c r="D44" i="8"/>
  <c r="H19" i="9" s="1"/>
  <c r="E19" i="9" s="1"/>
  <c r="B19" i="9" s="1"/>
  <c r="F178" i="4"/>
  <c r="D203" i="5"/>
  <c r="F204" i="5"/>
  <c r="D221" i="4"/>
  <c r="D597" i="4"/>
  <c r="D629" i="4"/>
  <c r="F630" i="4"/>
  <c r="D12" i="5"/>
  <c r="F45" i="5"/>
  <c r="D134" i="4"/>
  <c r="F135" i="4"/>
  <c r="D536" i="4"/>
  <c r="E597" i="4"/>
  <c r="D591" i="1" s="1"/>
  <c r="D89" i="6"/>
  <c r="E5" i="7"/>
  <c r="D202" i="4"/>
  <c r="F203" i="4"/>
  <c r="D321" i="4"/>
  <c r="F322" i="4"/>
  <c r="F431" i="4"/>
  <c r="D466" i="4"/>
  <c r="D178" i="5"/>
  <c r="F186" i="5"/>
  <c r="G346" i="9"/>
  <c r="E346" i="9" s="1"/>
  <c r="D51" i="8"/>
  <c r="D153" i="4"/>
  <c r="D273" i="4"/>
  <c r="D571" i="4"/>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245" i="9"/>
  <c r="B269" i="9"/>
  <c r="D106" i="4"/>
  <c r="D164" i="4"/>
  <c r="D309" i="4"/>
  <c r="D361" i="4"/>
  <c r="E95" i="9"/>
  <c r="B95" i="9" s="1"/>
  <c r="D491" i="4"/>
  <c r="D430" i="4" s="1"/>
  <c r="F523" i="4"/>
  <c r="D647" i="4"/>
  <c r="D219" i="5"/>
  <c r="D255" i="5"/>
  <c r="D5" i="6"/>
  <c r="B282" i="9"/>
  <c r="F277" i="5"/>
  <c r="I10" i="9"/>
  <c r="B94" i="9"/>
  <c r="B251" i="9"/>
  <c r="B280" i="9"/>
  <c r="E88" i="5"/>
  <c r="D1093" i="1" s="1"/>
  <c r="B235" i="9"/>
  <c r="B261" i="9"/>
  <c r="B288" i="9"/>
  <c r="I1573" i="1" l="1"/>
  <c r="I35" i="3"/>
  <c r="D1571" i="1"/>
  <c r="D1537" i="1"/>
  <c r="I31" i="3"/>
  <c r="I30" i="3"/>
  <c r="D1510" i="1"/>
  <c r="H642" i="1"/>
  <c r="G422" i="1"/>
  <c r="H422" i="1"/>
  <c r="G258" i="1"/>
  <c r="H258" i="1"/>
  <c r="E152" i="4"/>
  <c r="E299" i="4" s="1"/>
  <c r="E315" i="9"/>
  <c r="B315" i="9" s="1"/>
  <c r="F70" i="5"/>
  <c r="C1075" i="1"/>
  <c r="E7" i="5"/>
  <c r="I22" i="3" s="1"/>
  <c r="F430" i="4"/>
  <c r="C424" i="1"/>
  <c r="F571" i="4"/>
  <c r="C565" i="1"/>
  <c r="F89" i="6"/>
  <c r="C1485" i="1"/>
  <c r="F629" i="4"/>
  <c r="C623" i="1"/>
  <c r="I39" i="3"/>
  <c r="C1621" i="1"/>
  <c r="F125" i="4"/>
  <c r="C121" i="1"/>
  <c r="G339" i="9"/>
  <c r="E339" i="9" s="1"/>
  <c r="B339" i="9" s="1"/>
  <c r="F219" i="5"/>
  <c r="C1223" i="1"/>
  <c r="F647" i="4"/>
  <c r="C641" i="1"/>
  <c r="F273" i="4"/>
  <c r="C269" i="1"/>
  <c r="F597" i="4"/>
  <c r="C591" i="1"/>
  <c r="F82" i="4"/>
  <c r="C78" i="1"/>
  <c r="E360" i="4"/>
  <c r="D368" i="1"/>
  <c r="I1581" i="1"/>
  <c r="I1564" i="1"/>
  <c r="H24" i="9"/>
  <c r="D152" i="4"/>
  <c r="G24" i="9"/>
  <c r="F153" i="4"/>
  <c r="C149" i="1"/>
  <c r="D535" i="4"/>
  <c r="F536" i="4"/>
  <c r="C530" i="1"/>
  <c r="F221" i="4"/>
  <c r="C217" i="1"/>
  <c r="I25" i="3"/>
  <c r="D1255" i="1"/>
  <c r="I24" i="3"/>
  <c r="E176" i="5"/>
  <c r="D1180" i="1" s="1"/>
  <c r="D1181" i="1"/>
  <c r="D45" i="8"/>
  <c r="C1628" i="1"/>
  <c r="F321" i="4"/>
  <c r="C316" i="1"/>
  <c r="F35" i="6"/>
  <c r="H28" i="3"/>
  <c r="C1431" i="1"/>
  <c r="F49" i="4"/>
  <c r="C45" i="1"/>
  <c r="I1543" i="1"/>
  <c r="F491" i="4"/>
  <c r="C485" i="1"/>
  <c r="B346" i="9"/>
  <c r="E345" i="9"/>
  <c r="I10" i="3" s="1"/>
  <c r="F134" i="4"/>
  <c r="C130" i="1"/>
  <c r="G338" i="9"/>
  <c r="E338" i="9" s="1"/>
  <c r="B338" i="9" s="1"/>
  <c r="F203" i="5"/>
  <c r="C1207" i="1"/>
  <c r="E535" i="4"/>
  <c r="D530" i="1"/>
  <c r="I1545" i="1"/>
  <c r="F228" i="9"/>
  <c r="B228" i="9" s="1"/>
  <c r="F202" i="4"/>
  <c r="C198" i="1"/>
  <c r="E69" i="5"/>
  <c r="F88" i="5"/>
  <c r="D69" i="5"/>
  <c r="C1093" i="1"/>
  <c r="E639" i="4"/>
  <c r="D633" i="1" s="1"/>
  <c r="D424" i="1"/>
  <c r="F309" i="4"/>
  <c r="D308" i="4"/>
  <c r="C304" i="1"/>
  <c r="F164" i="4"/>
  <c r="C160" i="1"/>
  <c r="F5" i="6"/>
  <c r="D141" i="6"/>
  <c r="G348" i="9" s="1"/>
  <c r="E348" i="9" s="1"/>
  <c r="H27" i="3"/>
  <c r="C1401" i="1"/>
  <c r="F106" i="4"/>
  <c r="C102" i="1"/>
  <c r="G336" i="9"/>
  <c r="E336" i="9" s="1"/>
  <c r="B336" i="9" s="1"/>
  <c r="F178" i="5"/>
  <c r="D177" i="5"/>
  <c r="C1182" i="1"/>
  <c r="F12" i="5"/>
  <c r="D7" i="5"/>
  <c r="C1017" i="1"/>
  <c r="F147" i="5"/>
  <c r="C1152" i="1"/>
  <c r="G40" i="1"/>
  <c r="H40" i="1"/>
  <c r="I17" i="3"/>
  <c r="E422" i="4"/>
  <c r="D2" i="1"/>
  <c r="I1541" i="1"/>
  <c r="F361" i="4"/>
  <c r="D360" i="4"/>
  <c r="C356" i="1"/>
  <c r="F255" i="5"/>
  <c r="D251" i="5"/>
  <c r="C1259" i="1"/>
  <c r="E180" i="9"/>
  <c r="B180" i="9" s="1"/>
  <c r="F466" i="4"/>
  <c r="C460" i="1"/>
  <c r="I33" i="3"/>
  <c r="D1538" i="1"/>
  <c r="E316" i="9"/>
  <c r="B316" i="9" s="1"/>
  <c r="F114" i="6"/>
  <c r="H30" i="3"/>
  <c r="C1510" i="1"/>
  <c r="F373" i="4"/>
  <c r="C368" i="1"/>
  <c r="I1559" i="1"/>
  <c r="I1568" i="1"/>
  <c r="D6" i="4"/>
  <c r="F7" i="4"/>
  <c r="C3" i="1"/>
  <c r="H1571" i="1" l="1"/>
  <c r="G1571" i="1"/>
  <c r="D1012" i="1"/>
  <c r="I18" i="3"/>
  <c r="D148" i="1"/>
  <c r="D295" i="1"/>
  <c r="E300" i="4"/>
  <c r="D296" i="1" s="1"/>
  <c r="E301" i="4"/>
  <c r="D297" i="1" s="1"/>
  <c r="H1075" i="1"/>
  <c r="G1075" i="1"/>
  <c r="E347" i="9"/>
  <c r="B348" i="9"/>
  <c r="H304" i="1"/>
  <c r="G304" i="1"/>
  <c r="I23" i="3"/>
  <c r="D1074" i="1"/>
  <c r="H1628" i="1"/>
  <c r="G1628" i="1"/>
  <c r="H121" i="1"/>
  <c r="G121" i="1"/>
  <c r="G1485" i="1"/>
  <c r="H1485" i="1"/>
  <c r="F7" i="5"/>
  <c r="H22" i="3"/>
  <c r="D6" i="5"/>
  <c r="C1012" i="1"/>
  <c r="H1401" i="1"/>
  <c r="G1401" i="1"/>
  <c r="D417" i="4"/>
  <c r="F308" i="4"/>
  <c r="C303" i="1"/>
  <c r="G198" i="1"/>
  <c r="H198" i="1"/>
  <c r="H45" i="1"/>
  <c r="G45" i="1"/>
  <c r="C1622" i="1"/>
  <c r="H11" i="3" s="1"/>
  <c r="I40" i="3"/>
  <c r="G343" i="9"/>
  <c r="E343" i="9" s="1"/>
  <c r="H530" i="1"/>
  <c r="G530" i="1"/>
  <c r="H269" i="1"/>
  <c r="G269" i="1"/>
  <c r="H1538" i="1"/>
  <c r="G1538" i="1"/>
  <c r="G368" i="1"/>
  <c r="H368" i="1"/>
  <c r="G130" i="1"/>
  <c r="H130" i="1"/>
  <c r="H1621" i="1"/>
  <c r="G1621" i="1"/>
  <c r="H565" i="1"/>
  <c r="G565" i="1"/>
  <c r="H356" i="1"/>
  <c r="G356" i="1"/>
  <c r="H1431" i="1"/>
  <c r="G1431" i="1"/>
  <c r="D640" i="4"/>
  <c r="F535" i="4"/>
  <c r="C529" i="1"/>
  <c r="H641" i="1"/>
  <c r="G641" i="1"/>
  <c r="H1017" i="1"/>
  <c r="G1017" i="1"/>
  <c r="G1152" i="1"/>
  <c r="H1152" i="1"/>
  <c r="H3" i="1"/>
  <c r="G3" i="1"/>
  <c r="G1510" i="1"/>
  <c r="H1510" i="1"/>
  <c r="D176" i="5"/>
  <c r="F177" i="5"/>
  <c r="H24" i="3"/>
  <c r="C1181" i="1"/>
  <c r="H149" i="1"/>
  <c r="G149" i="1"/>
  <c r="E418" i="4"/>
  <c r="D413" i="1" s="1"/>
  <c r="D355" i="1"/>
  <c r="E417" i="4"/>
  <c r="D412" i="1" s="1"/>
  <c r="E423" i="4"/>
  <c r="E424" i="4" s="1"/>
  <c r="D419" i="1" s="1"/>
  <c r="G344" i="9"/>
  <c r="E344" i="9" s="1"/>
  <c r="B344" i="9" s="1"/>
  <c r="G424" i="1"/>
  <c r="H424" i="1"/>
  <c r="D418" i="4"/>
  <c r="F360" i="4"/>
  <c r="C355" i="1"/>
  <c r="G460" i="1"/>
  <c r="H460" i="1"/>
  <c r="H1259" i="1"/>
  <c r="G1259" i="1"/>
  <c r="H1093" i="1"/>
  <c r="G1093" i="1"/>
  <c r="G78" i="1"/>
  <c r="H78" i="1"/>
  <c r="H1223" i="1"/>
  <c r="G1223" i="1"/>
  <c r="K1481" i="9"/>
  <c r="D639" i="4"/>
  <c r="H1182" i="1"/>
  <c r="G1182" i="1"/>
  <c r="F6" i="4"/>
  <c r="H17" i="3"/>
  <c r="D422" i="4"/>
  <c r="C2" i="1"/>
  <c r="F251" i="5"/>
  <c r="H25" i="3"/>
  <c r="C1255" i="1"/>
  <c r="E643" i="4"/>
  <c r="D417" i="1"/>
  <c r="E6" i="5"/>
  <c r="G160" i="1"/>
  <c r="H160" i="1"/>
  <c r="F69" i="5"/>
  <c r="H23" i="3"/>
  <c r="C1074" i="1"/>
  <c r="E640" i="4"/>
  <c r="D634" i="1" s="1"/>
  <c r="D529" i="1"/>
  <c r="H485" i="1"/>
  <c r="G485" i="1"/>
  <c r="H316" i="1"/>
  <c r="G316" i="1"/>
  <c r="E24" i="9"/>
  <c r="H623" i="1"/>
  <c r="G623" i="1"/>
  <c r="F141" i="6"/>
  <c r="H31" i="3"/>
  <c r="C1537" i="1"/>
  <c r="G102" i="1"/>
  <c r="H102" i="1"/>
  <c r="H1207" i="1"/>
  <c r="G1207" i="1"/>
  <c r="H217" i="1"/>
  <c r="G217" i="1"/>
  <c r="D299" i="4"/>
  <c r="F152" i="4"/>
  <c r="H18" i="3"/>
  <c r="C148" i="1"/>
  <c r="H591" i="1"/>
  <c r="G591" i="1"/>
  <c r="H299" i="9" l="1"/>
  <c r="D1011" i="1"/>
  <c r="D424" i="4"/>
  <c r="F422" i="4"/>
  <c r="D643" i="4"/>
  <c r="C417" i="1"/>
  <c r="G1012" i="1"/>
  <c r="H1012" i="1"/>
  <c r="F299" i="4"/>
  <c r="D423" i="4"/>
  <c r="D301" i="4"/>
  <c r="C295" i="1"/>
  <c r="E644" i="4"/>
  <c r="E425" i="4"/>
  <c r="D420" i="1" s="1"/>
  <c r="D418" i="1"/>
  <c r="H20" i="9"/>
  <c r="G306" i="9"/>
  <c r="E306" i="9" s="1"/>
  <c r="B306" i="9" s="1"/>
  <c r="G299" i="9"/>
  <c r="F6" i="5"/>
  <c r="C1011" i="1"/>
  <c r="D637" i="1"/>
  <c r="F176" i="5"/>
  <c r="C1180" i="1"/>
  <c r="H303" i="1"/>
  <c r="G303" i="1"/>
  <c r="H1074" i="1"/>
  <c r="G1074" i="1"/>
  <c r="D300" i="4"/>
  <c r="H355" i="1"/>
  <c r="G355" i="1"/>
  <c r="E342" i="9"/>
  <c r="B343" i="9"/>
  <c r="F417" i="4"/>
  <c r="C412" i="1"/>
  <c r="B24" i="9"/>
  <c r="H1255" i="1"/>
  <c r="G1255" i="1"/>
  <c r="G148" i="1"/>
  <c r="H148" i="1"/>
  <c r="F418" i="4"/>
  <c r="C413" i="1"/>
  <c r="H529" i="1"/>
  <c r="G529" i="1"/>
  <c r="G1622" i="1"/>
  <c r="H1622" i="1"/>
  <c r="N3" i="9"/>
  <c r="I11" i="3"/>
  <c r="G1537" i="1"/>
  <c r="H1537" i="1"/>
  <c r="G2" i="1"/>
  <c r="H2" i="1"/>
  <c r="F639" i="4"/>
  <c r="C633" i="1"/>
  <c r="H1181" i="1"/>
  <c r="G1181" i="1"/>
  <c r="F640" i="4"/>
  <c r="C634" i="1"/>
  <c r="H9" i="3"/>
  <c r="E299" i="9" l="1"/>
  <c r="B299" i="9" s="1"/>
  <c r="G1180" i="1"/>
  <c r="H1180" i="1"/>
  <c r="H633" i="1"/>
  <c r="G633" i="1"/>
  <c r="H417" i="1"/>
  <c r="G417" i="1"/>
  <c r="E646" i="4"/>
  <c r="D638" i="1"/>
  <c r="H8" i="3"/>
  <c r="H1011" i="1"/>
  <c r="G1011" i="1"/>
  <c r="H295" i="1"/>
  <c r="G295" i="1"/>
  <c r="K3" i="9"/>
  <c r="I9" i="3"/>
  <c r="F300" i="4"/>
  <c r="C296" i="1"/>
  <c r="E645" i="4"/>
  <c r="F643" i="4"/>
  <c r="C637" i="1"/>
  <c r="H634" i="1"/>
  <c r="G634" i="1"/>
  <c r="G412" i="1"/>
  <c r="H412" i="1"/>
  <c r="F301" i="4"/>
  <c r="C297" i="1"/>
  <c r="F424" i="4"/>
  <c r="C419" i="1"/>
  <c r="H413" i="1"/>
  <c r="G413" i="1"/>
  <c r="F423" i="4"/>
  <c r="D644" i="4"/>
  <c r="D425" i="4"/>
  <c r="C418" i="1"/>
  <c r="G20" i="9"/>
  <c r="E20" i="9" s="1"/>
  <c r="B20" i="9" s="1"/>
  <c r="G296" i="1" l="1"/>
  <c r="H296" i="1"/>
  <c r="E650" i="4"/>
  <c r="D640" i="1"/>
  <c r="G418" i="1"/>
  <c r="H418" i="1"/>
  <c r="F425" i="4"/>
  <c r="C420" i="1"/>
  <c r="F644" i="4"/>
  <c r="D646" i="4"/>
  <c r="C638" i="1"/>
  <c r="H297" i="1"/>
  <c r="G297" i="1"/>
  <c r="D645" i="4"/>
  <c r="H419" i="1"/>
  <c r="G419" i="1"/>
  <c r="H637" i="1"/>
  <c r="G637" i="1"/>
  <c r="E649" i="4"/>
  <c r="D639" i="1"/>
  <c r="M3" i="9"/>
  <c r="D644" i="1" l="1"/>
  <c r="I20" i="3"/>
  <c r="D649" i="4"/>
  <c r="F645" i="4"/>
  <c r="C639" i="1"/>
  <c r="G297" i="9"/>
  <c r="E297" i="9" s="1"/>
  <c r="B297" i="9" s="1"/>
  <c r="I19" i="3"/>
  <c r="D643" i="1"/>
  <c r="H334" i="9"/>
  <c r="G334" i="9"/>
  <c r="G638" i="1"/>
  <c r="H638" i="1"/>
  <c r="D650" i="4"/>
  <c r="F646" i="4"/>
  <c r="C640" i="1"/>
  <c r="G420" i="1"/>
  <c r="H420" i="1"/>
  <c r="E334" i="9" l="1"/>
  <c r="B334" i="9" s="1"/>
  <c r="G640" i="1"/>
  <c r="H640" i="1"/>
  <c r="F650" i="4"/>
  <c r="H20" i="3"/>
  <c r="C644" i="1"/>
  <c r="F649" i="4"/>
  <c r="H19" i="3"/>
  <c r="C643" i="1"/>
  <c r="H639" i="1"/>
  <c r="G639" i="1"/>
  <c r="H7" i="3"/>
  <c r="E298" i="9" l="1"/>
  <c r="I8" i="3" s="1"/>
  <c r="H643" i="1"/>
  <c r="G643" i="1"/>
  <c r="J3" i="9"/>
  <c r="G644" i="1"/>
  <c r="H644" i="1"/>
  <c r="G295" i="9" l="1"/>
  <c r="L293" i="9"/>
  <c r="F293" i="9" s="1"/>
  <c r="H295" i="9"/>
  <c r="H18" i="9"/>
  <c r="G18" i="9"/>
  <c r="H17" i="9"/>
  <c r="H21" i="9"/>
  <c r="J17" i="9"/>
  <c r="L15" i="9"/>
  <c r="J13" i="9"/>
  <c r="K10" i="9"/>
  <c r="I12" i="9"/>
  <c r="H16" i="9"/>
  <c r="M15" i="9"/>
  <c r="H22" i="9"/>
  <c r="G21" i="9"/>
  <c r="M16" i="9"/>
  <c r="K6" i="9"/>
  <c r="I5" i="9"/>
  <c r="J5" i="9"/>
  <c r="I6" i="9"/>
  <c r="J8" i="9"/>
  <c r="K8" i="9"/>
  <c r="G22" i="9"/>
  <c r="J9" i="9"/>
  <c r="J11" i="9"/>
  <c r="K11" i="9"/>
  <c r="K5" i="9"/>
  <c r="K7" i="9"/>
  <c r="K12" i="9"/>
  <c r="I7" i="9"/>
  <c r="J12" i="9"/>
  <c r="I8" i="9"/>
  <c r="L16" i="9"/>
  <c r="J7" i="9"/>
  <c r="J6" i="9"/>
  <c r="G16" i="9"/>
  <c r="I13" i="9"/>
  <c r="I9" i="9"/>
  <c r="I11" i="9"/>
  <c r="K13" i="9"/>
  <c r="G17" i="9"/>
  <c r="K9" i="9"/>
  <c r="I17" i="9"/>
  <c r="G15" i="9"/>
  <c r="H15" i="9"/>
  <c r="J10" i="9"/>
  <c r="E11" i="9" l="1"/>
  <c r="B11" i="9" s="1"/>
  <c r="E10" i="9"/>
  <c r="B10" i="9" s="1"/>
  <c r="E13" i="9"/>
  <c r="B13" i="9" s="1"/>
  <c r="E18" i="9"/>
  <c r="B18" i="9" s="1"/>
  <c r="E9" i="9"/>
  <c r="B9" i="9" s="1"/>
  <c r="F16" i="9"/>
  <c r="E22" i="9"/>
  <c r="B22" i="9" s="1"/>
  <c r="E21" i="9"/>
  <c r="B21" i="9" s="1"/>
  <c r="E16" i="9"/>
  <c r="E6" i="9"/>
  <c r="B6" i="9" s="1"/>
  <c r="E7" i="9"/>
  <c r="B7" i="9" s="1"/>
  <c r="E15" i="9"/>
  <c r="E12" i="9"/>
  <c r="B12" i="9" s="1"/>
  <c r="E5" i="9"/>
  <c r="E17" i="9"/>
  <c r="B17" i="9" s="1"/>
  <c r="B293" i="9"/>
  <c r="F23" i="9"/>
  <c r="E8" i="9"/>
  <c r="B8" i="9" s="1"/>
  <c r="F15" i="9"/>
  <c r="E295" i="9"/>
  <c r="B16" i="9" l="1"/>
  <c r="F14" i="9"/>
  <c r="F3" i="9" s="1"/>
  <c r="E4" i="9"/>
  <c r="B5" i="9"/>
  <c r="B295" i="9"/>
  <c r="E23" i="9"/>
  <c r="I7" i="3" s="1"/>
  <c r="E14" i="9"/>
  <c r="I13" i="3" s="1"/>
  <c r="B15" i="9"/>
  <c r="E3" i="9" l="1"/>
</calcChain>
</file>

<file path=xl/sharedStrings.xml><?xml version="1.0" encoding="utf-8"?>
<sst xmlns="http://schemas.openxmlformats.org/spreadsheetml/2006/main" count="4733" uniqueCount="3656">
  <si>
    <t>Obveznik:</t>
  </si>
  <si>
    <t>50008 - CENTAR ZA AUTIZAM RIJEKA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</si>
  <si>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</si>
  <si>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</si>
  <si>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</si>
  <si>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</si>
  <si>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</si>
  <si>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</si>
  <si>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</si>
  <si>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</si>
  <si>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</si>
  <si>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</si>
  <si>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</si>
  <si>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</si>
  <si>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</si>
  <si>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</si>
  <si>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</si>
  <si>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</si>
  <si>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</si>
  <si>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</si>
  <si>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</si>
  <si>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</si>
  <si>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</si>
  <si>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</si>
  <si>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</si>
  <si>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</si>
  <si>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</si>
  <si>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</si>
  <si>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</si>
  <si>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</si>
  <si>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</si>
  <si>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</si>
  <si>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</si>
  <si>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</si>
  <si>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</si>
  <si>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</si>
  <si>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</si>
  <si>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</si>
  <si>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</si>
  <si>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</si>
  <si>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</si>
  <si>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</si>
  <si>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</si>
  <si>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</si>
  <si>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</si>
  <si>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</si>
  <si>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</si>
  <si>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</si>
  <si>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</si>
  <si>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</si>
  <si>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</si>
  <si>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</si>
  <si>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</si>
  <si>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</si>
  <si>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</si>
  <si>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</si>
  <si>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</si>
  <si>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</si>
  <si>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</si>
  <si>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</si>
  <si>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</si>
  <si>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</si>
  <si>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</si>
  <si>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</si>
  <si>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</si>
  <si>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</si>
  <si>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</si>
  <si>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</si>
  <si>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</si>
  <si>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</si>
  <si>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</si>
  <si>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</si>
  <si>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</si>
  <si>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</si>
  <si>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</si>
  <si>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</si>
  <si>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</si>
  <si>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</si>
  <si>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</si>
  <si>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</si>
  <si>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</si>
  <si>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</si>
  <si>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</si>
  <si>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</si>
  <si>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</si>
  <si>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</si>
  <si>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</si>
  <si>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</si>
  <si>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</si>
  <si>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</si>
  <si>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</si>
  <si>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</si>
  <si>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</si>
  <si>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</si>
  <si>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</si>
  <si>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</si>
  <si>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</si>
  <si>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</si>
  <si>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</si>
  <si>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</si>
  <si>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</si>
  <si>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</si>
  <si>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</si>
  <si>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</si>
  <si>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</si>
  <si>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</si>
  <si>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</si>
  <si>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</si>
  <si>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</si>
  <si>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</si>
  <si>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</si>
  <si>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</si>
  <si>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</si>
  <si>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</si>
  <si>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</si>
  <si>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</si>
  <si>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</si>
  <si>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</si>
  <si>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</si>
  <si>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</si>
  <si>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</si>
  <si>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</si>
  <si>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</si>
  <si>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</si>
  <si>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</si>
  <si>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</si>
  <si>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</si>
  <si>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</si>
  <si>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</si>
  <si>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</si>
  <si>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</si>
  <si>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</si>
  <si>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</si>
  <si>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</si>
  <si>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</si>
  <si>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</si>
  <si>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</si>
  <si>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</si>
  <si>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</si>
  <si>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</si>
  <si>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</si>
  <si>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</si>
  <si>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</si>
  <si>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</si>
  <si>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</si>
  <si>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</si>
  <si>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</si>
  <si>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</si>
  <si>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</si>
  <si>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</si>
  <si>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</si>
  <si>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</si>
  <si>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</si>
  <si>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</si>
  <si>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</si>
  <si>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</si>
  <si>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</si>
  <si>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</si>
  <si>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</si>
  <si>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</si>
  <si>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</si>
  <si>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</si>
  <si>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</si>
  <si>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</si>
  <si>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</si>
  <si>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</si>
  <si>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</si>
  <si>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</si>
  <si>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</si>
  <si>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</si>
  <si>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</si>
  <si>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</si>
  <si>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</si>
  <si>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</si>
  <si>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</si>
  <si>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</si>
  <si>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</si>
  <si>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</si>
  <si>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</si>
  <si>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</si>
  <si>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</si>
  <si>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</si>
  <si>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</si>
  <si>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</si>
  <si>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</si>
  <si>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</si>
  <si>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</si>
  <si>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</si>
  <si>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</si>
  <si>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</si>
  <si>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</si>
  <si>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</si>
  <si>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</si>
  <si>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</si>
  <si>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</si>
  <si>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</si>
  <si>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</si>
  <si>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</si>
  <si>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</si>
  <si>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</si>
  <si>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</si>
  <si>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</si>
  <si>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</si>
  <si>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</si>
  <si>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</si>
  <si>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</si>
  <si>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</si>
  <si>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</si>
  <si>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</si>
  <si>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</si>
  <si>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</si>
  <si>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</si>
  <si>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</si>
  <si>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</si>
  <si>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</si>
  <si>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</si>
  <si>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</si>
  <si>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</si>
  <si>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</si>
  <si>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</si>
  <si>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</si>
  <si>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</si>
  <si>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</si>
  <si>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</si>
  <si>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</si>
  <si>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</si>
  <si>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</si>
  <si>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</si>
  <si>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</si>
  <si>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</si>
  <si>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</si>
  <si>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</si>
  <si>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</si>
  <si>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</si>
  <si>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</si>
  <si>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</si>
  <si>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</si>
  <si>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</si>
  <si>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</si>
  <si>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</si>
  <si>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</si>
  <si>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</si>
  <si>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</si>
  <si>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</si>
  <si>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</si>
  <si>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</si>
  <si>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</si>
  <si>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</si>
  <si>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</si>
  <si>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</si>
  <si>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</si>
  <si>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</si>
  <si>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</si>
  <si>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</si>
  <si>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</si>
  <si>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</si>
  <si>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</si>
  <si>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</si>
  <si>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</si>
  <si>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</si>
  <si>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</si>
  <si>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</si>
  <si>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</si>
  <si>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</si>
  <si>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</si>
  <si>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</si>
  <si>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</si>
  <si>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</si>
  <si>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</si>
  <si>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</si>
  <si>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</si>
  <si>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</si>
  <si>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</si>
  <si>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</si>
  <si>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</si>
  <si>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</si>
  <si>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</si>
  <si>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</si>
  <si>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</si>
  <si>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</si>
  <si>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</si>
  <si>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</si>
  <si>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</si>
  <si>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</si>
  <si>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</si>
  <si>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</si>
  <si>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</si>
  <si>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</si>
  <si>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</si>
  <si>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</si>
  <si>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</si>
  <si>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</si>
  <si>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</si>
  <si>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</si>
  <si>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</si>
  <si>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</si>
  <si>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</si>
  <si>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</si>
  <si>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</si>
  <si>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</si>
  <si>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</si>
  <si>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</si>
  <si>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</si>
  <si>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</si>
  <si>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</si>
  <si>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</si>
  <si>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</si>
  <si>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</si>
  <si>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</si>
  <si>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</si>
  <si>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</si>
  <si>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</si>
  <si>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</si>
  <si>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</si>
  <si>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</si>
  <si>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</si>
  <si>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</si>
  <si>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</si>
  <si>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</si>
  <si>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</si>
  <si>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</si>
  <si>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</si>
  <si>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</si>
  <si>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</si>
  <si>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</si>
  <si>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</si>
  <si>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</si>
  <si>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</si>
  <si>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</si>
  <si>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</si>
  <si>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</si>
  <si>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</si>
  <si>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</si>
  <si>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</si>
  <si>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</si>
  <si>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</si>
  <si>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</si>
  <si>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</si>
  <si>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</si>
  <si>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</si>
  <si>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</si>
  <si>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</si>
  <si>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</si>
  <si>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</si>
  <si>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</si>
  <si>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</si>
  <si>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</si>
  <si>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</si>
  <si>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</si>
  <si>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</si>
  <si>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</si>
  <si>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</si>
  <si>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</si>
  <si>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</si>
  <si>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</si>
  <si>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</si>
  <si>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</si>
  <si>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</si>
  <si>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</si>
  <si>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</si>
  <si>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</si>
  <si>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</si>
  <si>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</si>
  <si>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</si>
  <si>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</si>
  <si>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</si>
  <si>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</si>
  <si>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</si>
  <si>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</si>
  <si>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</si>
  <si>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</si>
  <si>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</si>
  <si>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</si>
  <si>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</si>
  <si>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</si>
  <si>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</si>
  <si>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</si>
  <si>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</si>
  <si>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</si>
  <si>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</si>
  <si>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</si>
  <si>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</si>
  <si>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</si>
  <si>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</si>
  <si>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</si>
  <si>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</si>
  <si>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</si>
  <si>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</si>
  <si>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</si>
  <si>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</si>
  <si>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</si>
  <si>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</si>
  <si>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</si>
  <si>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</si>
  <si>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</si>
  <si>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</si>
  <si>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</si>
  <si>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</si>
  <si>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</si>
  <si>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</si>
  <si>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</si>
  <si>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</si>
  <si>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</si>
  <si>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</si>
  <si>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</si>
  <si>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</si>
  <si>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</si>
  <si>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</si>
  <si>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</si>
  <si>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</si>
  <si>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</si>
  <si>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</si>
  <si>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</si>
  <si>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</si>
  <si>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</si>
  <si>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</si>
  <si>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</si>
  <si>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</si>
  <si>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</si>
  <si>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</si>
  <si>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</si>
  <si>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</si>
  <si>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</si>
  <si>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</si>
  <si>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</si>
  <si>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</si>
  <si>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</si>
  <si>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</si>
  <si>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</si>
  <si>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</si>
  <si>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</si>
  <si>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</si>
  <si>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</si>
  <si>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</si>
  <si>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</si>
  <si>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</si>
  <si>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</si>
  <si>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</si>
  <si>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</si>
  <si>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</si>
  <si>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</si>
  <si>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</si>
  <si>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</si>
  <si>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</si>
  <si>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</si>
  <si>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</si>
  <si>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</si>
  <si>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</si>
  <si>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</si>
  <si>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</si>
  <si>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</si>
  <si>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</si>
  <si>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</si>
  <si>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</si>
  <si>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</si>
  <si>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</si>
  <si>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</si>
  <si>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</si>
  <si>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</si>
  <si>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</si>
  <si>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</si>
  <si>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</si>
  <si>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</si>
  <si>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</si>
  <si>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</si>
  <si>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</si>
  <si>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</si>
  <si>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</si>
  <si>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</si>
  <si>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</si>
  <si>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</si>
  <si>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</si>
  <si>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</si>
  <si>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</si>
  <si>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</si>
  <si>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</si>
  <si>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</si>
  <si>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</si>
  <si>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</si>
  <si>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</si>
  <si>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</si>
  <si>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</si>
  <si>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</si>
  <si>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</si>
  <si>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</si>
  <si>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</si>
  <si>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</si>
  <si>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</si>
  <si>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</si>
  <si>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</si>
  <si>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</si>
  <si>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</si>
  <si>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</si>
  <si>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</si>
  <si>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</si>
  <si>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</si>
  <si>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</si>
  <si>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</si>
  <si>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</si>
  <si>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</si>
  <si>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</si>
  <si>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</si>
  <si>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</si>
  <si>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</si>
  <si>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</si>
  <si>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</si>
  <si>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</si>
  <si>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</si>
  <si>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</si>
  <si>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</si>
  <si>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</si>
  <si>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</si>
  <si>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</si>
  <si>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</si>
  <si>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</si>
  <si>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</si>
  <si>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</si>
  <si>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</si>
  <si>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</si>
  <si>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</si>
  <si>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</si>
  <si>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</si>
  <si>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</si>
  <si>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</si>
  <si>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</si>
  <si>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</si>
  <si>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</si>
  <si>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</si>
  <si>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</si>
  <si>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</si>
  <si>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</si>
  <si>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</si>
  <si>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</si>
  <si>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</si>
  <si>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</si>
  <si>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</si>
  <si>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</si>
  <si>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</si>
  <si>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</si>
  <si>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</si>
  <si>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</si>
  <si>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</si>
  <si>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</si>
  <si>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</si>
  <si>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</si>
  <si>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</si>
  <si>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</si>
  <si>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</si>
  <si>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</si>
  <si>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</si>
  <si>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</si>
  <si>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</si>
  <si>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</si>
  <si>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</si>
  <si>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</si>
  <si>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</si>
  <si>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</si>
  <si>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</si>
  <si>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</si>
  <si>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</si>
  <si>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</si>
  <si>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</si>
  <si>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</si>
  <si>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</si>
  <si>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</si>
  <si>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</si>
  <si>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</si>
  <si>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</si>
  <si>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</si>
  <si>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</si>
  <si>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</si>
  <si>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</si>
  <si>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</si>
  <si>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</si>
  <si>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</si>
  <si>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</si>
  <si>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</si>
  <si>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</si>
  <si>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</si>
  <si>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</si>
  <si>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</si>
  <si>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</si>
  <si>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</si>
  <si>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</si>
  <si>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</si>
  <si>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</si>
  <si>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</si>
  <si>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</si>
  <si>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</si>
  <si>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</si>
  <si>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</si>
  <si>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</si>
  <si>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</si>
  <si>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</si>
  <si>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</si>
  <si>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</si>
  <si>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</si>
  <si>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</si>
  <si>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</si>
  <si>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</si>
  <si>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</si>
  <si>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</si>
  <si>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</si>
  <si>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</si>
  <si>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</si>
  <si>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</si>
  <si>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</si>
  <si>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</si>
  <si>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</si>
  <si>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</si>
  <si>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</si>
  <si>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</si>
  <si>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</si>
  <si>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</si>
  <si>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</si>
  <si>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</si>
  <si>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</si>
  <si>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</si>
  <si>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</si>
  <si>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</si>
  <si>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</si>
  <si>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</si>
  <si>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</si>
  <si>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</si>
  <si>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</si>
  <si>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</si>
  <si>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</si>
  <si>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</si>
  <si>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</si>
  <si>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</si>
  <si>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</si>
  <si>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</si>
  <si>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</si>
  <si>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</si>
  <si>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</si>
  <si>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</si>
  <si>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</si>
  <si>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</si>
  <si>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</si>
  <si>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</si>
  <si>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</si>
  <si>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</si>
  <si>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</si>
  <si>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</si>
  <si>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</si>
  <si>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</si>
  <si>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</si>
  <si>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</si>
  <si>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</si>
  <si>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</si>
  <si>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</si>
  <si>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</si>
  <si>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</si>
  <si>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</si>
  <si>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</si>
  <si>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</si>
  <si>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</si>
  <si>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</si>
  <si>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</si>
  <si>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</si>
  <si>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</si>
  <si>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</si>
  <si>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</si>
  <si>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</si>
  <si>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</si>
  <si>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</si>
  <si>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</si>
  <si>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</si>
  <si>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</si>
  <si>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</si>
  <si>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</si>
  <si>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</si>
  <si>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</si>
  <si>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</si>
  <si>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</si>
  <si>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</si>
  <si>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</si>
  <si>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</si>
  <si>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</si>
  <si>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</si>
  <si>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</si>
  <si>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</si>
  <si>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</si>
  <si>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</si>
  <si>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</si>
  <si>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</si>
  <si>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</si>
  <si>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</si>
  <si>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</si>
  <si>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</si>
  <si>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</si>
  <si>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</si>
  <si>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</si>
  <si>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</si>
  <si>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</si>
  <si>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</si>
  <si>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</si>
  <si>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</si>
  <si>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</si>
  <si>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</si>
  <si>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</si>
  <si>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</si>
  <si>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</si>
  <si>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</si>
  <si>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</si>
  <si>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</si>
  <si>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</si>
  <si>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</si>
  <si>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</si>
  <si>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</si>
  <si>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</si>
  <si>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</si>
  <si>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</si>
  <si>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</si>
  <si>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</si>
  <si>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</si>
  <si>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</si>
  <si>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</si>
  <si>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</si>
  <si>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</si>
  <si>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</si>
  <si>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</si>
  <si>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</si>
  <si>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</si>
  <si>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</si>
  <si>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</si>
  <si>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</si>
  <si>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</si>
  <si>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</si>
  <si>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</si>
  <si>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</si>
  <si>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</si>
  <si>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</si>
  <si>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</si>
  <si>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</si>
  <si>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</si>
  <si>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</si>
  <si>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</si>
  <si>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</si>
  <si>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</si>
  <si>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</si>
  <si>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</si>
  <si>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</si>
  <si>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</si>
  <si>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</si>
  <si>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</si>
  <si>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</si>
  <si>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</si>
  <si>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</si>
  <si>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</si>
  <si>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</si>
  <si>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</si>
  <si>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</si>
  <si>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</si>
  <si>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</si>
  <si>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</si>
  <si>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</si>
  <si>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</si>
  <si>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</si>
  <si>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</si>
  <si>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</si>
  <si>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</si>
  <si>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</si>
  <si>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</si>
  <si>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</si>
  <si>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</si>
  <si>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</si>
  <si>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</si>
  <si>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</si>
  <si>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</si>
  <si>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</si>
  <si>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</si>
  <si>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</si>
  <si>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</si>
  <si>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</si>
  <si>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</si>
  <si>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</si>
  <si>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</si>
  <si>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</si>
  <si>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</si>
  <si>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</si>
  <si>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</si>
  <si>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</si>
  <si>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</si>
  <si>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</si>
  <si>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</si>
  <si>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</si>
  <si>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</si>
  <si>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</si>
  <si>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</si>
  <si>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</si>
  <si>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</si>
  <si>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</si>
  <si>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</si>
  <si>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</si>
  <si>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</si>
  <si>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</si>
  <si>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</si>
  <si>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</si>
  <si>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</si>
  <si>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</si>
  <si>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</si>
  <si>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</si>
  <si>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</si>
  <si>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</si>
  <si>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</si>
  <si>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</si>
  <si>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</si>
  <si>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</si>
  <si>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</si>
  <si>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</si>
  <si>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</si>
  <si>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</si>
  <si>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</si>
  <si>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</si>
  <si>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</si>
  <si>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</si>
  <si>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</si>
  <si>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</si>
  <si>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</si>
  <si>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</si>
  <si>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</si>
  <si>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</si>
  <si>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</si>
  <si>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</si>
  <si>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</si>
  <si>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</si>
  <si>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</si>
  <si>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</si>
  <si>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</si>
  <si>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</si>
  <si>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</si>
  <si>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</si>
  <si>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</si>
  <si>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</si>
  <si>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</si>
  <si>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</si>
  <si>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</si>
  <si>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</si>
  <si>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</si>
  <si>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</si>
  <si>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</si>
  <si>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</si>
  <si>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</si>
  <si>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</si>
  <si>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</si>
  <si>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</si>
  <si>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</si>
  <si>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</si>
  <si>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</si>
  <si>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</si>
  <si>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</si>
  <si>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</si>
  <si>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</si>
  <si>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</si>
  <si>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</si>
  <si>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</si>
  <si>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</si>
  <si>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</si>
  <si>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</si>
  <si>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</si>
  <si>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</si>
  <si>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</si>
  <si>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</si>
  <si>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</si>
  <si>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</si>
  <si>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</si>
  <si>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</si>
  <si>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</si>
  <si>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</si>
  <si>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</si>
  <si>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</si>
  <si>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</si>
  <si>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</si>
  <si>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</si>
  <si>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</si>
  <si>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</si>
  <si>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</si>
  <si>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</si>
  <si>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</si>
  <si>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</si>
  <si>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</si>
  <si>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</si>
  <si>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</si>
  <si>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</si>
  <si>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</si>
  <si>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</si>
  <si>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</si>
  <si>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</si>
  <si>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</si>
  <si>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</si>
  <si>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</si>
  <si>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</si>
  <si>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</si>
  <si>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</si>
  <si>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</si>
  <si>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</si>
  <si>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</si>
  <si>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</si>
  <si>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</si>
  <si>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</si>
  <si>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</si>
  <si>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</si>
  <si>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</si>
  <si>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</si>
  <si>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</si>
  <si>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</si>
  <si>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</si>
  <si>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</si>
  <si>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</si>
  <si>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</si>
  <si>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</si>
  <si>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</si>
  <si>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</si>
  <si>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</si>
  <si>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</si>
  <si>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</si>
  <si>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</si>
  <si>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</si>
  <si>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</si>
  <si>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</si>
  <si>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</si>
  <si>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</si>
  <si>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</si>
  <si>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</si>
  <si>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</si>
  <si>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</si>
  <si>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</si>
  <si>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</si>
  <si>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</si>
  <si>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</si>
  <si>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</si>
  <si>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</si>
  <si>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</si>
  <si>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</si>
  <si>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</si>
  <si>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</si>
  <si>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</si>
  <si>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</si>
  <si>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</si>
  <si>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</si>
  <si>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</si>
  <si>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</si>
  <si>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</si>
  <si>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</si>
  <si>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</si>
  <si>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</si>
  <si>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</si>
  <si>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</si>
  <si>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</si>
  <si>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</si>
  <si>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</si>
  <si>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</si>
  <si>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</si>
  <si>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</si>
  <si>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</si>
  <si>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</si>
  <si>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</si>
  <si>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</si>
  <si>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</si>
  <si>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</si>
  <si>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</si>
  <si>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</si>
  <si>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</si>
  <si>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</si>
  <si>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</si>
  <si>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</si>
  <si>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</si>
  <si>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</si>
  <si>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</si>
  <si>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</si>
  <si>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</si>
  <si>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</si>
  <si>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</si>
  <si>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</si>
  <si>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</si>
  <si>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</si>
  <si>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</si>
  <si>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</si>
  <si>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</si>
  <si>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</si>
  <si>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</si>
  <si>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</si>
  <si>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</si>
  <si>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</si>
  <si>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</si>
  <si>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</si>
  <si>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</si>
  <si>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</si>
  <si>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</si>
  <si>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</si>
  <si>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</si>
  <si>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</si>
  <si>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</si>
  <si>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</si>
  <si>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</si>
  <si>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</si>
  <si>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</si>
  <si>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</si>
  <si>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</si>
  <si>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</si>
  <si>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</si>
  <si>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</si>
  <si>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</si>
  <si>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</si>
  <si>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</si>
  <si>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</si>
  <si>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</si>
  <si>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</si>
  <si>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</si>
  <si>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</si>
  <si>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</si>
  <si>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</si>
  <si>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</si>
  <si>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</si>
  <si>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</si>
  <si>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</si>
  <si>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</si>
  <si>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</si>
  <si>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</si>
  <si>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</si>
  <si>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</si>
  <si>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</si>
  <si>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</si>
  <si>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</si>
  <si>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</si>
  <si>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</si>
  <si>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</si>
  <si>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</si>
  <si>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</si>
  <si>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</si>
  <si>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</si>
  <si>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</si>
  <si>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</si>
  <si>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</si>
  <si>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</si>
  <si>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</si>
  <si>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</si>
  <si>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</si>
  <si>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</si>
  <si>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</si>
  <si>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</si>
  <si>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</si>
  <si>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</si>
  <si>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</si>
  <si>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</si>
  <si>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</si>
  <si>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</si>
  <si>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</si>
  <si>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</si>
  <si>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</si>
  <si>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</si>
  <si>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</si>
  <si>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</si>
  <si>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</si>
  <si>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</si>
  <si>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</si>
  <si>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</si>
  <si>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</si>
  <si>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</si>
  <si>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</si>
  <si>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</si>
  <si>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</si>
  <si>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</si>
  <si>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</si>
  <si>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</si>
  <si>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</si>
  <si>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</si>
  <si>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</si>
  <si>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</si>
  <si>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</si>
  <si>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</si>
  <si>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</si>
  <si>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</si>
  <si>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</si>
  <si>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</si>
  <si>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</si>
  <si>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</si>
  <si>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</si>
  <si>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</si>
  <si>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</si>
  <si>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</si>
  <si>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</si>
  <si>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</si>
  <si>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</si>
  <si>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</si>
  <si>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</si>
  <si>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</si>
  <si>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</si>
  <si>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</si>
  <si>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</si>
  <si>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</si>
  <si>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</si>
  <si>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</si>
  <si>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</si>
  <si>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</si>
  <si>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</si>
  <si>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</si>
  <si>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</si>
  <si>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</si>
  <si>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</si>
  <si>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</si>
  <si>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</si>
  <si>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</si>
  <si>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</si>
  <si>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</si>
  <si>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</si>
  <si>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</si>
  <si>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</si>
  <si>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</si>
  <si>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</si>
  <si>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</si>
  <si>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</si>
  <si>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</si>
  <si>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</si>
  <si>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</si>
  <si>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</si>
  <si>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</si>
  <si>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</si>
  <si>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</si>
  <si>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</si>
  <si>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</si>
  <si>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</si>
  <si>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</si>
  <si>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</si>
  <si>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</si>
  <si>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</si>
  <si>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</si>
  <si>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</si>
  <si>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</si>
  <si>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</si>
  <si>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</si>
  <si>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</si>
  <si>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</si>
  <si>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</si>
  <si>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</si>
  <si>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</si>
  <si>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</si>
  <si>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</si>
  <si>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</si>
  <si>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</si>
  <si>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</si>
  <si>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</si>
  <si>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</si>
  <si>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</si>
  <si>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</si>
  <si>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</si>
  <si>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</si>
  <si>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</si>
  <si>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</si>
  <si>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</si>
  <si>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</si>
  <si>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</si>
  <si>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</si>
  <si>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</si>
  <si>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</si>
  <si>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</si>
  <si>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</si>
  <si>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</si>
  <si>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</si>
  <si>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</si>
  <si>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</si>
  <si>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</si>
  <si>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</si>
  <si>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</si>
  <si>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</si>
  <si>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</si>
  <si>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</si>
  <si>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</si>
  <si>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</si>
  <si>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</si>
  <si>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</si>
  <si>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</si>
  <si>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</si>
  <si>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</si>
  <si>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</si>
  <si>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</si>
  <si>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</si>
  <si>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</si>
  <si>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</si>
  <si>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</si>
  <si>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</si>
  <si>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</si>
  <si>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</si>
  <si>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</si>
  <si>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</si>
  <si>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</si>
  <si>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</si>
  <si>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</si>
  <si>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</si>
  <si>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</si>
  <si>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</si>
  <si>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</si>
  <si>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</si>
  <si>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</si>
  <si>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</si>
  <si>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</si>
  <si>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</si>
  <si>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</si>
  <si>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</si>
  <si>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</si>
  <si>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</si>
  <si>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</si>
  <si>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</si>
  <si>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</si>
  <si>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</si>
  <si>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</si>
  <si>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</si>
  <si>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</si>
  <si>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</si>
  <si>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</si>
  <si>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</si>
  <si>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</si>
  <si>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</si>
  <si>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</si>
  <si>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</si>
  <si>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</si>
  <si>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</si>
  <si>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</si>
  <si>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</si>
  <si>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</si>
  <si>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</si>
  <si>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</si>
  <si>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</si>
  <si>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</si>
  <si>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</si>
  <si>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</si>
  <si>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</si>
  <si>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</si>
  <si>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</si>
  <si>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</si>
  <si>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</si>
  <si>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</si>
  <si>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</si>
  <si>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</si>
  <si>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</si>
  <si>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</si>
  <si>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</si>
  <si>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</si>
  <si>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</si>
  <si>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</si>
  <si>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</si>
  <si>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</si>
  <si>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</si>
  <si>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</si>
  <si>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</si>
  <si>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</si>
  <si>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</si>
  <si>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</si>
  <si>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</si>
  <si>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</si>
  <si>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</si>
  <si>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</si>
  <si>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</si>
  <si>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</si>
  <si>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</si>
  <si>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</si>
  <si>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</si>
  <si>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</si>
  <si>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</si>
  <si>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</si>
  <si>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</si>
  <si>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</si>
  <si>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</si>
  <si>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</si>
  <si>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</si>
  <si>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</si>
  <si>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</si>
  <si>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</si>
  <si>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</si>
  <si>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</si>
  <si>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</si>
  <si>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</si>
  <si>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</si>
  <si>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</si>
  <si>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</si>
  <si>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</si>
  <si>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</si>
  <si>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</si>
  <si>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</si>
  <si>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</si>
  <si>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</si>
  <si>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</si>
  <si>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</si>
  <si>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</si>
  <si>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</si>
  <si>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</si>
  <si>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</si>
  <si>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</si>
  <si>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</si>
  <si>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</si>
  <si>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</si>
  <si>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</si>
  <si>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</si>
  <si>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</si>
  <si>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</si>
  <si>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</si>
  <si>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</si>
  <si>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</si>
  <si>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</si>
  <si>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</si>
  <si>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</si>
  <si>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</si>
  <si>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</si>
  <si>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</si>
  <si>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</si>
  <si>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</si>
  <si>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</si>
  <si>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</si>
  <si>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</si>
  <si>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</si>
  <si>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</si>
  <si>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</si>
  <si>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</si>
  <si>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</si>
  <si>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</si>
  <si>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</si>
  <si>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</si>
  <si>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</si>
  <si>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</si>
  <si>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</si>
  <si>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</si>
  <si>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</si>
  <si>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</si>
  <si>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</si>
  <si>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</si>
  <si>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</si>
  <si>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</si>
  <si>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</si>
  <si>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</si>
  <si>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</si>
  <si>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</si>
  <si>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</si>
  <si>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</si>
  <si>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</si>
  <si>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</si>
  <si>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</si>
  <si>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</si>
  <si>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</si>
  <si>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</si>
  <si>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</si>
  <si>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</si>
  <si>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</si>
  <si>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</si>
  <si>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</si>
  <si>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</si>
  <si>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</si>
  <si>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</si>
  <si>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</si>
  <si>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</si>
  <si>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</si>
  <si>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</si>
  <si>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</si>
  <si>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</si>
  <si>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</si>
  <si>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</si>
  <si>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</si>
  <si>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</si>
  <si>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</si>
  <si>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</si>
  <si>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</si>
  <si>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</si>
  <si>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</si>
  <si>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</si>
  <si>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</si>
  <si>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</si>
  <si>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</si>
  <si>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</si>
  <si>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</si>
  <si>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</si>
  <si>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</si>
  <si>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</si>
  <si>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</si>
  <si>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</si>
  <si>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</si>
  <si>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</si>
  <si>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</si>
  <si>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</si>
  <si>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</si>
  <si>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</si>
  <si>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</si>
  <si>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</si>
  <si>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</si>
  <si>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</si>
  <si>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</si>
  <si>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</si>
  <si>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</si>
  <si>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</si>
  <si>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</si>
  <si>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</si>
  <si>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</si>
  <si>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</si>
  <si>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</si>
  <si>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</si>
  <si>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</si>
  <si>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</si>
  <si>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</si>
  <si>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</si>
  <si>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</si>
  <si>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</si>
  <si>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</si>
  <si>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</si>
  <si>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</si>
  <si>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</si>
  <si>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</si>
  <si>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</si>
  <si>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</si>
  <si>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</si>
  <si>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</si>
  <si>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</si>
  <si>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</si>
  <si>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</si>
  <si>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</si>
  <si>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</si>
  <si>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</si>
  <si>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</si>
  <si>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</si>
  <si>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</si>
  <si>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</si>
  <si>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</si>
  <si>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</si>
  <si>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</si>
  <si>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</si>
  <si>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</si>
  <si>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</si>
  <si>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</si>
  <si>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</si>
  <si>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</si>
  <si>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</si>
  <si>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</si>
  <si>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</si>
  <si>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</si>
  <si>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</si>
  <si>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</si>
  <si>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</si>
  <si>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</si>
  <si>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</si>
  <si>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</si>
  <si>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</si>
  <si>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</si>
  <si>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</si>
  <si>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</si>
  <si>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</si>
  <si>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</si>
  <si>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</si>
  <si>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</si>
  <si>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</si>
  <si>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</si>
  <si>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</si>
  <si>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</si>
  <si>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</si>
  <si>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</si>
  <si>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</si>
  <si>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</si>
  <si>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</si>
  <si>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</si>
  <si>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</si>
  <si>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</si>
  <si>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</si>
  <si>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</si>
  <si>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</si>
  <si>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</si>
  <si>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</si>
  <si>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</si>
  <si>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</si>
  <si>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</si>
  <si>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</si>
  <si>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</si>
  <si>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</si>
  <si>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</si>
  <si>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</si>
  <si>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</si>
  <si>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</si>
  <si>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</si>
  <si>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</si>
  <si>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</si>
  <si>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</si>
  <si>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</si>
  <si>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</si>
  <si>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</si>
  <si>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</si>
  <si>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</si>
  <si>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</si>
  <si>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</si>
  <si>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</si>
  <si>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</si>
  <si>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</si>
  <si>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</si>
  <si>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</si>
  <si>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</si>
  <si>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</si>
  <si>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</si>
  <si>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</si>
  <si>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</si>
  <si>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</si>
  <si>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</si>
  <si>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</si>
  <si>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</si>
  <si>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</si>
  <si>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</si>
  <si>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</si>
  <si>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</si>
  <si>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</si>
  <si>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</si>
  <si>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</si>
  <si>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</si>
  <si>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</si>
  <si>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</si>
  <si>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</si>
  <si>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</si>
  <si>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</si>
  <si>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</si>
  <si>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</si>
  <si>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</si>
  <si>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</si>
  <si>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</si>
  <si>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</si>
  <si>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</si>
  <si>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</si>
  <si>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</si>
  <si>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</si>
  <si>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</si>
  <si>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</si>
  <si>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</si>
  <si>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</si>
  <si>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</si>
  <si>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</si>
  <si>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</si>
  <si>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</si>
  <si>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</si>
  <si>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</si>
  <si>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</si>
  <si>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</si>
  <si>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</si>
  <si>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</si>
  <si>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</si>
  <si>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</si>
  <si>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</si>
  <si>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</si>
  <si>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</si>
  <si>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</si>
  <si>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</si>
  <si>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</si>
  <si>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</si>
  <si>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</si>
  <si>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</si>
  <si>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</si>
  <si>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</si>
  <si>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</si>
  <si>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</si>
  <si>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</si>
  <si>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</si>
  <si>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</si>
  <si>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</si>
  <si>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</si>
  <si>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</si>
  <si>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</si>
  <si>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</si>
  <si>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</si>
  <si>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</si>
  <si>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</si>
  <si>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</si>
  <si>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</si>
  <si>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</si>
  <si>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</si>
  <si>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</si>
  <si>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</si>
  <si>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</si>
  <si>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</si>
  <si>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</si>
  <si>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</si>
  <si>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</si>
  <si>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</si>
  <si>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</si>
  <si>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</si>
  <si>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</si>
  <si>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</si>
  <si>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</si>
  <si>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</si>
  <si>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</si>
  <si>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</si>
  <si>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</si>
  <si>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</si>
  <si>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</si>
  <si>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</si>
  <si>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</si>
  <si>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</si>
  <si>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</si>
  <si>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</si>
  <si>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</si>
  <si>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</si>
  <si>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</si>
  <si>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</si>
  <si>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</si>
  <si>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</si>
  <si>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</si>
  <si>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</si>
  <si>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</si>
  <si>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</si>
  <si>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</si>
  <si>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</si>
  <si>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</si>
  <si>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</si>
  <si>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</si>
  <si>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</si>
  <si>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</si>
  <si>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</si>
  <si>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</si>
  <si>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</si>
  <si>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</si>
  <si>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</si>
  <si>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</si>
  <si>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</si>
  <si>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</si>
  <si>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</si>
  <si>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</si>
  <si>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</si>
  <si>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</si>
  <si>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</si>
  <si>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</si>
  <si>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</si>
  <si>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</si>
  <si>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</si>
  <si>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</si>
  <si>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</si>
  <si>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</si>
  <si>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</si>
  <si>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</si>
  <si>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</si>
  <si>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</si>
  <si>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</si>
  <si>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</si>
  <si>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</si>
  <si>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</si>
  <si>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</si>
  <si>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</si>
  <si>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</si>
  <si>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</si>
  <si>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</si>
  <si>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</si>
  <si>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</si>
  <si>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</si>
  <si>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</si>
  <si>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</si>
  <si>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</si>
  <si>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</si>
  <si>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</si>
  <si>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</si>
  <si>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</si>
  <si>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</si>
  <si>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</si>
  <si>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</si>
  <si>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</si>
  <si>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</si>
  <si>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</si>
  <si>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</si>
  <si>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</si>
  <si>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</si>
  <si>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</si>
  <si>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</si>
  <si>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</si>
  <si>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</si>
  <si>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</si>
  <si>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</si>
  <si>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</si>
  <si>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</si>
  <si>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</si>
  <si>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</si>
  <si>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</si>
  <si>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</si>
  <si>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</si>
  <si>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</si>
  <si>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</si>
  <si>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</si>
  <si>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</si>
  <si>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</si>
  <si>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</si>
  <si>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</si>
  <si>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</si>
  <si>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</si>
  <si>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</si>
  <si>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</si>
  <si>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</si>
  <si>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</si>
  <si>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</si>
  <si>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</si>
  <si>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</si>
  <si>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</si>
  <si>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</si>
  <si>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</si>
  <si>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</si>
  <si>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</si>
  <si>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</si>
  <si>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</si>
  <si>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</si>
  <si>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</si>
  <si>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</si>
  <si>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</si>
  <si>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</si>
  <si>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</si>
  <si>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</si>
  <si>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</si>
  <si>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</si>
  <si>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</si>
  <si>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</si>
  <si>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</si>
  <si>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</si>
  <si>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</si>
  <si>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</si>
  <si>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</si>
  <si>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</si>
  <si>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</si>
  <si>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</si>
  <si>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</si>
  <si>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</si>
  <si>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</si>
  <si>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</si>
  <si>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</si>
  <si>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</si>
  <si>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</si>
  <si>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</si>
  <si>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</si>
  <si>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</si>
  <si>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</si>
  <si>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</si>
  <si>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</si>
  <si>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</si>
  <si>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</si>
  <si>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</si>
  <si>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</si>
  <si>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</si>
  <si>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</si>
  <si>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</si>
  <si>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</si>
  <si>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</si>
  <si>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</si>
  <si>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</si>
  <si>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</si>
  <si>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</si>
  <si>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</si>
  <si>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</si>
  <si>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</si>
  <si>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</si>
  <si>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</si>
  <si>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</si>
  <si>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</si>
  <si>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</si>
  <si>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</si>
  <si>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</si>
  <si>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</si>
  <si>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</si>
  <si>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</si>
  <si>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</si>
  <si>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</si>
  <si>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</si>
  <si>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</si>
  <si>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</si>
  <si>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</si>
  <si>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</si>
  <si>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</si>
  <si>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</si>
  <si>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</si>
  <si>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</si>
  <si>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</si>
  <si>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</si>
  <si>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</si>
  <si>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</si>
  <si>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</si>
  <si>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</si>
  <si>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</si>
  <si>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</si>
  <si>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</si>
  <si>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</si>
  <si>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</si>
  <si>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</si>
  <si>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</si>
  <si>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</si>
  <si>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</si>
  <si>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</si>
  <si>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</si>
  <si>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</si>
  <si>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</si>
  <si>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</si>
  <si>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</si>
  <si>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</si>
  <si>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</si>
  <si>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</si>
  <si>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</si>
  <si>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</si>
  <si>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</si>
  <si>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</si>
  <si>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</si>
  <si>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</si>
  <si>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</si>
  <si>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</si>
  <si>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</si>
  <si>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</si>
  <si>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</si>
  <si>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</si>
  <si>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</si>
  <si>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</si>
  <si>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</si>
  <si>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</si>
  <si>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</si>
  <si>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</si>
  <si>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</si>
  <si>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</si>
  <si>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</si>
  <si>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</si>
  <si>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</si>
  <si>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</si>
  <si>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</si>
  <si>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</si>
  <si>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</si>
  <si>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</si>
  <si>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</si>
  <si>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</si>
  <si>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</si>
  <si>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</si>
  <si>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</si>
  <si>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</si>
  <si>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</si>
  <si>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</si>
  <si>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</si>
  <si>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</si>
  <si>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</si>
  <si>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</si>
  <si>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</si>
  <si>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</si>
  <si>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</si>
  <si>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</si>
  <si>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</si>
  <si>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</si>
  <si>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</si>
  <si>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</si>
  <si>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</si>
  <si>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</si>
  <si>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</si>
  <si>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</si>
  <si>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</si>
  <si>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</si>
  <si>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</si>
  <si>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</si>
  <si>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</si>
  <si>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</si>
  <si>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</si>
  <si>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</si>
  <si>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</si>
  <si>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</si>
  <si>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</si>
  <si>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</si>
  <si>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</si>
  <si>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</si>
  <si>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</si>
  <si>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</si>
  <si>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</si>
  <si>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</si>
  <si>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</si>
  <si>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</si>
  <si>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</si>
  <si>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</si>
  <si>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</si>
  <si>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</si>
  <si>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</si>
  <si>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</si>
  <si>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</si>
  <si>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</si>
  <si>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</si>
  <si>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</si>
  <si>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</si>
  <si>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</si>
  <si>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</si>
  <si>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</si>
  <si>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</si>
  <si>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</si>
  <si>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</si>
  <si>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</si>
  <si>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</si>
  <si>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</si>
  <si>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</si>
  <si>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</si>
  <si>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</si>
  <si>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</si>
  <si>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</si>
  <si>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</si>
  <si>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</si>
  <si>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</si>
  <si>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</si>
  <si>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</si>
  <si>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</si>
  <si>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</si>
  <si>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</si>
  <si>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</si>
  <si>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</si>
  <si>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</si>
  <si>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</si>
  <si>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</si>
  <si>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</si>
  <si>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</si>
  <si>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</si>
  <si>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</si>
  <si>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</si>
  <si>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</si>
  <si>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</si>
  <si>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</si>
  <si>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</si>
  <si>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</si>
  <si>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</si>
  <si>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</si>
  <si>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</si>
  <si>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</si>
  <si>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</si>
  <si>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</si>
  <si>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</si>
  <si>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</si>
  <si>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</si>
  <si>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</si>
  <si>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</si>
  <si>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</si>
  <si>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</si>
  <si>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</si>
  <si>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</si>
  <si>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</si>
  <si>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</si>
  <si>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</si>
  <si>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</si>
  <si>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</si>
  <si>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</si>
  <si>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</si>
  <si>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</si>
  <si>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</si>
  <si>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</si>
  <si>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</si>
  <si>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</si>
  <si>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</si>
  <si>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</si>
  <si>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</si>
  <si>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</si>
  <si>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</si>
  <si>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</si>
  <si>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</si>
  <si>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</si>
  <si>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</si>
  <si>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</si>
  <si>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</si>
  <si>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</si>
  <si>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</si>
  <si>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</si>
  <si>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</si>
  <si>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</si>
  <si>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</si>
  <si>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</si>
  <si>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</si>
  <si>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</si>
  <si>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</si>
  <si>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</si>
  <si>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</si>
  <si>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</si>
  <si>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</si>
  <si>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</si>
  <si>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</si>
  <si>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</si>
  <si>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</si>
  <si>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</si>
  <si>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</si>
  <si>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</si>
  <si>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</si>
  <si>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</si>
  <si>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</si>
  <si>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</si>
  <si>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</si>
  <si>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</si>
  <si>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</si>
  <si>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</si>
  <si>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</si>
  <si>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</si>
  <si>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</si>
  <si>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</si>
  <si>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AUTIZAM RIJEKA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</si>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</sst>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5">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53125" defaultRowHeight="15" customHeight="1" x14ac:dyDescent="0.25"/>
  <cols>
    <col min="1" max="1" width="5.1796875" style="1" customWidth="1"/>
    <col min="2" max="2" width="8.453125" style="1" customWidth="1"/>
    <col min="3" max="12" width="17.5429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1411903.82</v>
      </c>
      <c r="D2" s="7">
        <f>'PR-RAS'!E6</f>
        <v>1808360.5</v>
      </c>
      <c r="E2" s="7">
        <v>0</v>
      </c>
      <c r="F2" s="7">
        <v>0</v>
      </c>
      <c r="G2" s="8">
        <f t="shared" ref="G2:G274" si="0">(B2/1000)*(C2*1+D2*2)</f>
        <v>5028.62482</v>
      </c>
      <c r="H2" s="8">
        <f t="shared" ref="H2:H274" si="1">ABS(C2-ROUND(C2,0))+ABS(D2-ROUND(D2,0))</f>
        <v>0.67999999993480742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1257774.74</v>
      </c>
      <c r="D45" s="2">
        <f>'PR-RAS'!E49</f>
        <v>1632611.6</v>
      </c>
      <c r="E45" s="2">
        <v>0</v>
      </c>
      <c r="F45" s="2">
        <v>0</v>
      </c>
      <c r="G45" s="3">
        <f t="shared" si="0"/>
        <v>199011.90936000002</v>
      </c>
      <c r="H45" s="3">
        <f t="shared" si="1"/>
        <v>0.65999999991618097</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11813.67</v>
      </c>
      <c r="D49" s="2">
        <f>'PR-RAS'!E53</f>
        <v>11813.66</v>
      </c>
      <c r="E49" s="2">
        <v>0</v>
      </c>
      <c r="F49" s="2">
        <v>0</v>
      </c>
      <c r="G49" s="3">
        <f t="shared" si="0"/>
        <v>1701.16752</v>
      </c>
      <c r="H49" s="3">
        <f t="shared" si="1"/>
        <v>0.67000000000007276</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11813.67</v>
      </c>
      <c r="D52" s="2">
        <f>'PR-RAS'!E56</f>
        <v>11813.66</v>
      </c>
      <c r="E52" s="2">
        <v>0</v>
      </c>
      <c r="F52" s="2">
        <v>0</v>
      </c>
      <c r="G52" s="3">
        <f t="shared" si="0"/>
        <v>1807.4904899999997</v>
      </c>
      <c r="H52" s="3">
        <f t="shared" si="1"/>
        <v>0.67000000000007276</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1243798.71</v>
      </c>
      <c r="D64" s="2">
        <f>'PR-RAS'!E68</f>
        <v>1592815.2000000002</v>
      </c>
      <c r="E64" s="2">
        <v>0</v>
      </c>
      <c r="F64" s="2">
        <v>0</v>
      </c>
      <c r="G64" s="3">
        <f t="shared" si="0"/>
        <v>279054.03393000003</v>
      </c>
      <c r="H64" s="3">
        <f t="shared" si="1"/>
        <v>0.49000000022351742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1243798.71</v>
      </c>
      <c r="D65" s="2">
        <f>'PR-RAS'!E69</f>
        <v>1592506.12</v>
      </c>
      <c r="E65" s="2">
        <v>0</v>
      </c>
      <c r="F65" s="2">
        <v>0</v>
      </c>
      <c r="G65" s="3">
        <f t="shared" si="0"/>
        <v>283443.9008</v>
      </c>
      <c r="H65" s="3">
        <f t="shared" si="1"/>
        <v>0.41000000014901161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309.08</v>
      </c>
      <c r="E66" s="2">
        <v>0</v>
      </c>
      <c r="F66" s="2">
        <v>0</v>
      </c>
      <c r="G66" s="3">
        <f t="shared" si="0"/>
        <v>40.180399999999999</v>
      </c>
      <c r="H66" s="3">
        <f t="shared" si="1"/>
        <v>7.9999999999984084E-2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27982.74</v>
      </c>
      <c r="E70" s="2">
        <v>0</v>
      </c>
      <c r="F70" s="2">
        <v>0</v>
      </c>
      <c r="G70" s="3">
        <f t="shared" si="0"/>
        <v>3861.6181200000005</v>
      </c>
      <c r="H70" s="3">
        <f t="shared" si="1"/>
        <v>0.25999999999839929</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27982.74</v>
      </c>
      <c r="E71" s="2">
        <v>0</v>
      </c>
      <c r="F71" s="2">
        <v>0</v>
      </c>
      <c r="G71" s="3">
        <f t="shared" si="0"/>
        <v>3917.5836000000004</v>
      </c>
      <c r="H71" s="3">
        <f t="shared" si="1"/>
        <v>0.25999999999839929</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2162.36</v>
      </c>
      <c r="D73" s="2">
        <f>'PR-RAS'!E77</f>
        <v>0</v>
      </c>
      <c r="E73" s="2">
        <v>0</v>
      </c>
      <c r="F73" s="2">
        <v>0</v>
      </c>
      <c r="G73" s="3">
        <f t="shared" si="0"/>
        <v>155.68992</v>
      </c>
      <c r="H73" s="3">
        <f t="shared" si="1"/>
        <v>0.36000000000012733</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2162.36</v>
      </c>
      <c r="D74" s="2">
        <f>'PR-RAS'!E78</f>
        <v>0</v>
      </c>
      <c r="E74" s="2">
        <v>0</v>
      </c>
      <c r="F74" s="2">
        <v>0</v>
      </c>
      <c r="G74" s="3">
        <f t="shared" si="0"/>
        <v>157.85228000000001</v>
      </c>
      <c r="H74" s="3">
        <f t="shared" si="1"/>
        <v>0.36000000000012733</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1632.5</v>
      </c>
      <c r="D102" s="2">
        <f>'PR-RAS'!E106</f>
        <v>4807</v>
      </c>
      <c r="E102" s="2">
        <v>0</v>
      </c>
      <c r="F102" s="2">
        <v>0</v>
      </c>
      <c r="G102" s="3">
        <f t="shared" si="0"/>
        <v>1135.8965000000001</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1632.5</v>
      </c>
      <c r="D108" s="2">
        <f>'PR-RAS'!E112</f>
        <v>4807</v>
      </c>
      <c r="E108" s="2">
        <v>0</v>
      </c>
      <c r="F108" s="2">
        <v>0</v>
      </c>
      <c r="G108" s="3">
        <f t="shared" si="0"/>
        <v>1203.3754999999999</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1632.5</v>
      </c>
      <c r="D113" s="2">
        <f>'PR-RAS'!E117</f>
        <v>4807</v>
      </c>
      <c r="E113" s="2">
        <v>0</v>
      </c>
      <c r="F113" s="2">
        <v>0</v>
      </c>
      <c r="G113" s="3">
        <f t="shared" si="0"/>
        <v>1259.6079999999999</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750</v>
      </c>
      <c r="D121" s="2">
        <f>'PR-RAS'!E125</f>
        <v>6285.16</v>
      </c>
      <c r="E121" s="2">
        <v>0</v>
      </c>
      <c r="F121" s="2">
        <v>0</v>
      </c>
      <c r="G121" s="3">
        <f t="shared" si="0"/>
        <v>1598.4384</v>
      </c>
      <c r="H121" s="3">
        <f t="shared" si="1"/>
        <v>0.15999999999985448</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750</v>
      </c>
      <c r="D125" s="2">
        <f>'PR-RAS'!E129</f>
        <v>6285.16</v>
      </c>
      <c r="E125" s="2">
        <v>0</v>
      </c>
      <c r="F125" s="2">
        <v>0</v>
      </c>
      <c r="G125" s="3">
        <f t="shared" si="0"/>
        <v>1651.7196799999999</v>
      </c>
      <c r="H125" s="3">
        <f t="shared" si="1"/>
        <v>0.15999999999985448</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250</v>
      </c>
      <c r="D126" s="2">
        <f>'PR-RAS'!E130</f>
        <v>3285.16</v>
      </c>
      <c r="E126" s="2">
        <v>0</v>
      </c>
      <c r="F126" s="2">
        <v>0</v>
      </c>
      <c r="G126" s="3">
        <f t="shared" si="0"/>
        <v>852.54</v>
      </c>
      <c r="H126" s="3">
        <f t="shared" si="1"/>
        <v>0.15999999999985448</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500</v>
      </c>
      <c r="D127" s="2">
        <f>'PR-RAS'!E131</f>
        <v>3000</v>
      </c>
      <c r="E127" s="2">
        <v>0</v>
      </c>
      <c r="F127" s="2">
        <v>0</v>
      </c>
      <c r="G127" s="3">
        <f t="shared" si="0"/>
        <v>819</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151746.58000000002</v>
      </c>
      <c r="D130" s="2">
        <f>'PR-RAS'!E134</f>
        <v>160398.69</v>
      </c>
      <c r="E130" s="2">
        <v>0</v>
      </c>
      <c r="F130" s="2">
        <v>0</v>
      </c>
      <c r="G130" s="3">
        <f t="shared" si="0"/>
        <v>60958.170840000006</v>
      </c>
      <c r="H130" s="3">
        <f t="shared" si="1"/>
        <v>0.72999999998137355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151746.58000000002</v>
      </c>
      <c r="D131" s="2">
        <f>'PR-RAS'!E135</f>
        <v>160398.69</v>
      </c>
      <c r="E131" s="2">
        <v>0</v>
      </c>
      <c r="F131" s="2">
        <v>0</v>
      </c>
      <c r="G131" s="3">
        <f t="shared" si="0"/>
        <v>61430.714800000002</v>
      </c>
      <c r="H131" s="3">
        <f t="shared" si="1"/>
        <v>0.72999999998137355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105383.69</v>
      </c>
      <c r="D132" s="2">
        <f>'PR-RAS'!E136</f>
        <v>142194.15</v>
      </c>
      <c r="E132" s="2">
        <v>0</v>
      </c>
      <c r="F132" s="2">
        <v>0</v>
      </c>
      <c r="G132" s="3">
        <f t="shared" si="0"/>
        <v>51060.130689999998</v>
      </c>
      <c r="H132" s="3">
        <f t="shared" si="1"/>
        <v>0.45999999999185093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46362.89</v>
      </c>
      <c r="D133" s="2">
        <f>'PR-RAS'!E137</f>
        <v>18204.54</v>
      </c>
      <c r="E133" s="2">
        <v>0</v>
      </c>
      <c r="F133" s="2">
        <v>0</v>
      </c>
      <c r="G133" s="3">
        <f t="shared" si="0"/>
        <v>10925.90004</v>
      </c>
      <c r="H133" s="3">
        <f t="shared" si="1"/>
        <v>0.56999999999970896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4258.05</v>
      </c>
      <c r="E136" s="2">
        <v>0</v>
      </c>
      <c r="F136" s="2">
        <v>0</v>
      </c>
      <c r="G136" s="3">
        <f t="shared" si="0"/>
        <v>1149.6735000000001</v>
      </c>
      <c r="H136" s="3">
        <f t="shared" si="1"/>
        <v>5.0000000000181899E-2</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4258.05</v>
      </c>
      <c r="E147" s="2">
        <v>0</v>
      </c>
      <c r="F147" s="2">
        <v>0</v>
      </c>
      <c r="G147" s="3">
        <f t="shared" si="0"/>
        <v>1243.3506</v>
      </c>
      <c r="H147" s="3">
        <f t="shared" si="1"/>
        <v>5.0000000000181899E-2</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1359748.2399999998</v>
      </c>
      <c r="D148" s="2">
        <f>'PR-RAS'!E152</f>
        <v>1972695.0900000003</v>
      </c>
      <c r="E148" s="2">
        <v>0</v>
      </c>
      <c r="F148" s="2">
        <v>0</v>
      </c>
      <c r="G148" s="3">
        <f t="shared" si="0"/>
        <v>779855.34774</v>
      </c>
      <c r="H148" s="3">
        <f t="shared" si="1"/>
        <v>0.33000000007450581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1182434.4699999997</v>
      </c>
      <c r="D149" s="2">
        <f>'PR-RAS'!E153</f>
        <v>1696926.4500000002</v>
      </c>
      <c r="E149" s="2">
        <v>0</v>
      </c>
      <c r="F149" s="2">
        <v>0</v>
      </c>
      <c r="G149" s="3">
        <f t="shared" si="0"/>
        <v>677290.53075999999</v>
      </c>
      <c r="H149" s="3">
        <f t="shared" si="1"/>
        <v>0.91999999992549419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980178.75999999989</v>
      </c>
      <c r="D150" s="2">
        <f>'PR-RAS'!E154</f>
        <v>1405866.6600000001</v>
      </c>
      <c r="E150" s="2">
        <v>0</v>
      </c>
      <c r="F150" s="2">
        <v>0</v>
      </c>
      <c r="G150" s="3">
        <f t="shared" si="0"/>
        <v>564994.89992</v>
      </c>
      <c r="H150" s="3">
        <f t="shared" si="1"/>
        <v>0.57999999995809048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918431.09</v>
      </c>
      <c r="D151" s="2">
        <f>'PR-RAS'!E155</f>
        <v>1308300.06</v>
      </c>
      <c r="E151" s="2">
        <v>0</v>
      </c>
      <c r="F151" s="2">
        <v>0</v>
      </c>
      <c r="G151" s="3">
        <f t="shared" si="0"/>
        <v>530254.68149999995</v>
      </c>
      <c r="H151" s="3">
        <f t="shared" si="1"/>
        <v>0.15000000002328306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16870.96</v>
      </c>
      <c r="D153" s="2">
        <f>'PR-RAS'!E157</f>
        <v>34380.230000000003</v>
      </c>
      <c r="E153" s="2">
        <v>0</v>
      </c>
      <c r="F153" s="2">
        <v>0</v>
      </c>
      <c r="G153" s="3">
        <f t="shared" si="0"/>
        <v>13015.975840000001</v>
      </c>
      <c r="H153" s="3">
        <f t="shared" si="1"/>
        <v>0.27000000000407454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44876.71</v>
      </c>
      <c r="D154" s="2">
        <f>'PR-RAS'!E158</f>
        <v>63186.37</v>
      </c>
      <c r="E154" s="2">
        <v>0</v>
      </c>
      <c r="F154" s="2">
        <v>0</v>
      </c>
      <c r="G154" s="3">
        <f t="shared" si="0"/>
        <v>26201.165850000001</v>
      </c>
      <c r="H154" s="3">
        <f t="shared" si="1"/>
        <v>0.66000000000349246</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43543.22</v>
      </c>
      <c r="D155" s="2">
        <f>'PR-RAS'!E159</f>
        <v>55048.07</v>
      </c>
      <c r="E155" s="2">
        <v>0</v>
      </c>
      <c r="F155" s="2">
        <v>0</v>
      </c>
      <c r="G155" s="3">
        <f t="shared" si="0"/>
        <v>23660.461439999999</v>
      </c>
      <c r="H155" s="3">
        <f t="shared" si="1"/>
        <v>0.29000000000087311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158712.49</v>
      </c>
      <c r="D156" s="2">
        <f>'PR-RAS'!E160</f>
        <v>236011.72</v>
      </c>
      <c r="E156" s="2">
        <v>0</v>
      </c>
      <c r="F156" s="2">
        <v>0</v>
      </c>
      <c r="G156" s="3">
        <f t="shared" si="0"/>
        <v>97764.069149999996</v>
      </c>
      <c r="H156" s="3">
        <f t="shared" si="1"/>
        <v>0.76999999998952262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158712.49</v>
      </c>
      <c r="D158" s="2">
        <f>'PR-RAS'!E162</f>
        <v>236011.72</v>
      </c>
      <c r="E158" s="2">
        <v>0</v>
      </c>
      <c r="F158" s="2">
        <v>0</v>
      </c>
      <c r="G158" s="3">
        <f t="shared" si="0"/>
        <v>99025.541009999986</v>
      </c>
      <c r="H158" s="3">
        <f t="shared" si="1"/>
        <v>0.76999999998952262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175511.67</v>
      </c>
      <c r="D160" s="2">
        <f>'PR-RAS'!E164</f>
        <v>273252.84999999998</v>
      </c>
      <c r="E160" s="2">
        <v>0</v>
      </c>
      <c r="F160" s="2">
        <v>0</v>
      </c>
      <c r="G160" s="3">
        <f t="shared" si="0"/>
        <v>114800.76183</v>
      </c>
      <c r="H160" s="3">
        <f t="shared" si="1"/>
        <v>0.48000000001047738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30585.4</v>
      </c>
      <c r="D161" s="2">
        <f>'PR-RAS'!E165</f>
        <v>41962.11</v>
      </c>
      <c r="E161" s="2">
        <v>0</v>
      </c>
      <c r="F161" s="2">
        <v>0</v>
      </c>
      <c r="G161" s="3">
        <f t="shared" si="0"/>
        <v>18321.539199999999</v>
      </c>
      <c r="H161" s="3">
        <f t="shared" si="1"/>
        <v>0.51000000000203727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7149.34</v>
      </c>
      <c r="D162" s="2">
        <f>'PR-RAS'!E166</f>
        <v>9227.9599999999991</v>
      </c>
      <c r="E162" s="2">
        <v>0</v>
      </c>
      <c r="F162" s="2">
        <v>0</v>
      </c>
      <c r="G162" s="3">
        <f t="shared" si="0"/>
        <v>4122.44686</v>
      </c>
      <c r="H162" s="3">
        <f t="shared" si="1"/>
        <v>0.38000000000101863</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19441.259999999998</v>
      </c>
      <c r="D163" s="2">
        <f>'PR-RAS'!E167</f>
        <v>30964.9</v>
      </c>
      <c r="E163" s="2">
        <v>0</v>
      </c>
      <c r="F163" s="2">
        <v>0</v>
      </c>
      <c r="G163" s="3">
        <f t="shared" si="0"/>
        <v>13182.111720000001</v>
      </c>
      <c r="H163" s="3">
        <f t="shared" si="1"/>
        <v>0.3599999999969441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1412.88</v>
      </c>
      <c r="D164" s="2">
        <f>'PR-RAS'!E168</f>
        <v>1614.25</v>
      </c>
      <c r="E164" s="2">
        <v>0</v>
      </c>
      <c r="F164" s="2">
        <v>0</v>
      </c>
      <c r="G164" s="3">
        <f t="shared" si="0"/>
        <v>756.54494</v>
      </c>
      <c r="H164" s="3">
        <f t="shared" si="1"/>
        <v>0.36999999999989086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2581.92</v>
      </c>
      <c r="D165" s="2">
        <f>'PR-RAS'!E169</f>
        <v>155</v>
      </c>
      <c r="E165" s="2">
        <v>0</v>
      </c>
      <c r="F165" s="2">
        <v>0</v>
      </c>
      <c r="G165" s="3">
        <f t="shared" si="0"/>
        <v>474.27488000000005</v>
      </c>
      <c r="H165" s="3">
        <f t="shared" si="1"/>
        <v>7.999999999992724E-2</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45976.21</v>
      </c>
      <c r="D166" s="2">
        <f>'PR-RAS'!E170</f>
        <v>55839.9</v>
      </c>
      <c r="E166" s="2">
        <v>0</v>
      </c>
      <c r="F166" s="2">
        <v>0</v>
      </c>
      <c r="G166" s="3">
        <f t="shared" si="0"/>
        <v>26013.241650000004</v>
      </c>
      <c r="H166" s="3">
        <f t="shared" si="1"/>
        <v>0.30999999999767169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8082.21</v>
      </c>
      <c r="D167" s="2">
        <f>'PR-RAS'!E171</f>
        <v>7142.85</v>
      </c>
      <c r="E167" s="2">
        <v>0</v>
      </c>
      <c r="F167" s="2">
        <v>0</v>
      </c>
      <c r="G167" s="3">
        <f t="shared" si="0"/>
        <v>3713.0730600000002</v>
      </c>
      <c r="H167" s="3">
        <f t="shared" si="1"/>
        <v>0.35999999999967258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25256.86</v>
      </c>
      <c r="D168" s="2">
        <f>'PR-RAS'!E172</f>
        <v>33035.410000000003</v>
      </c>
      <c r="E168" s="2">
        <v>0</v>
      </c>
      <c r="F168" s="2">
        <v>0</v>
      </c>
      <c r="G168" s="3">
        <f t="shared" si="0"/>
        <v>15251.722560000002</v>
      </c>
      <c r="H168" s="3">
        <f t="shared" si="1"/>
        <v>0.55000000000291038</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9197.33</v>
      </c>
      <c r="D169" s="2">
        <f>'PR-RAS'!E173</f>
        <v>11886.88</v>
      </c>
      <c r="E169" s="2">
        <v>0</v>
      </c>
      <c r="F169" s="2">
        <v>0</v>
      </c>
      <c r="G169" s="3">
        <f t="shared" si="0"/>
        <v>5539.1431199999997</v>
      </c>
      <c r="H169" s="3">
        <f t="shared" si="1"/>
        <v>0.4500000000007276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2712.51</v>
      </c>
      <c r="D170" s="2">
        <f>'PR-RAS'!E174</f>
        <v>557.54999999999995</v>
      </c>
      <c r="E170" s="2">
        <v>0</v>
      </c>
      <c r="F170" s="2">
        <v>0</v>
      </c>
      <c r="G170" s="3">
        <f t="shared" si="0"/>
        <v>646.8660900000001</v>
      </c>
      <c r="H170" s="3">
        <f t="shared" si="1"/>
        <v>0.9399999999998272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647.71</v>
      </c>
      <c r="D171" s="2">
        <f>'PR-RAS'!E175</f>
        <v>3217.21</v>
      </c>
      <c r="E171" s="2">
        <v>0</v>
      </c>
      <c r="F171" s="2">
        <v>0</v>
      </c>
      <c r="G171" s="3">
        <f t="shared" si="0"/>
        <v>1203.9621000000002</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79.59</v>
      </c>
      <c r="D173" s="2">
        <f>'PR-RAS'!E177</f>
        <v>0</v>
      </c>
      <c r="E173" s="2">
        <v>0</v>
      </c>
      <c r="F173" s="2">
        <v>0</v>
      </c>
      <c r="G173" s="3">
        <f t="shared" si="0"/>
        <v>13.68948</v>
      </c>
      <c r="H173" s="3">
        <f t="shared" si="1"/>
        <v>0.40999999999999659</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89582.16</v>
      </c>
      <c r="D174" s="2">
        <f>'PR-RAS'!E178</f>
        <v>149244.46999999997</v>
      </c>
      <c r="E174" s="2">
        <v>0</v>
      </c>
      <c r="F174" s="2">
        <v>0</v>
      </c>
      <c r="G174" s="3">
        <f t="shared" si="0"/>
        <v>67136.300299999988</v>
      </c>
      <c r="H174" s="3">
        <f t="shared" si="1"/>
        <v>0.62999999997555278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69331.679999999993</v>
      </c>
      <c r="D175" s="2">
        <f>'PR-RAS'!E179</f>
        <v>117175.17</v>
      </c>
      <c r="E175" s="2">
        <v>0</v>
      </c>
      <c r="F175" s="2">
        <v>0</v>
      </c>
      <c r="G175" s="3">
        <f t="shared" si="0"/>
        <v>52840.671479999997</v>
      </c>
      <c r="H175" s="3">
        <f t="shared" si="1"/>
        <v>0.49000000000523869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4746.58</v>
      </c>
      <c r="D176" s="2">
        <f>'PR-RAS'!E180</f>
        <v>5196.12</v>
      </c>
      <c r="E176" s="2">
        <v>0</v>
      </c>
      <c r="F176" s="2">
        <v>0</v>
      </c>
      <c r="G176" s="3">
        <f t="shared" si="0"/>
        <v>2649.2934999999998</v>
      </c>
      <c r="H176" s="3">
        <f t="shared" si="1"/>
        <v>0.53999999999996362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2261.91</v>
      </c>
      <c r="D178" s="2">
        <f>'PR-RAS'!E182</f>
        <v>2497.8200000000002</v>
      </c>
      <c r="E178" s="2">
        <v>0</v>
      </c>
      <c r="F178" s="2">
        <v>0</v>
      </c>
      <c r="G178" s="3">
        <f t="shared" si="0"/>
        <v>1284.58635</v>
      </c>
      <c r="H178" s="3">
        <f t="shared" si="1"/>
        <v>0.26999999999998181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4665.75</v>
      </c>
      <c r="D179" s="2">
        <f>'PR-RAS'!E183</f>
        <v>10167.5</v>
      </c>
      <c r="E179" s="2">
        <v>0</v>
      </c>
      <c r="F179" s="2">
        <v>0</v>
      </c>
      <c r="G179" s="3">
        <f t="shared" si="0"/>
        <v>4450.1334999999999</v>
      </c>
      <c r="H179" s="3">
        <f t="shared" si="1"/>
        <v>0.75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439.54</v>
      </c>
      <c r="D180" s="2">
        <f>'PR-RAS'!E184</f>
        <v>1300.05</v>
      </c>
      <c r="E180" s="2">
        <v>0</v>
      </c>
      <c r="F180" s="2">
        <v>0</v>
      </c>
      <c r="G180" s="3">
        <f t="shared" si="0"/>
        <v>544.09555999999998</v>
      </c>
      <c r="H180" s="3">
        <f t="shared" si="1"/>
        <v>0.50999999999993406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1506.6</v>
      </c>
      <c r="D181" s="2">
        <f>'PR-RAS'!E185</f>
        <v>4577.5</v>
      </c>
      <c r="E181" s="2">
        <v>0</v>
      </c>
      <c r="F181" s="2">
        <v>0</v>
      </c>
      <c r="G181" s="3">
        <f t="shared" si="0"/>
        <v>1919.088</v>
      </c>
      <c r="H181" s="3">
        <f t="shared" si="1"/>
        <v>0.90000000000009095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2006.88</v>
      </c>
      <c r="D182" s="2">
        <f>'PR-RAS'!E186</f>
        <v>2872.99</v>
      </c>
      <c r="E182" s="2">
        <v>0</v>
      </c>
      <c r="F182" s="2">
        <v>0</v>
      </c>
      <c r="G182" s="3">
        <f t="shared" si="0"/>
        <v>1403.26766</v>
      </c>
      <c r="H182" s="3">
        <f t="shared" si="1"/>
        <v>0.13000000000010914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4623.22</v>
      </c>
      <c r="D183" s="2">
        <f>'PR-RAS'!E187</f>
        <v>5457.32</v>
      </c>
      <c r="E183" s="2">
        <v>0</v>
      </c>
      <c r="F183" s="2">
        <v>0</v>
      </c>
      <c r="G183" s="3">
        <f t="shared" si="0"/>
        <v>2827.8905199999999</v>
      </c>
      <c r="H183" s="3">
        <f t="shared" si="1"/>
        <v>0.53999999999996362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9367.9</v>
      </c>
      <c r="D190" s="2">
        <f>'PR-RAS'!E194</f>
        <v>26206.370000000003</v>
      </c>
      <c r="E190" s="2">
        <v>0</v>
      </c>
      <c r="F190" s="2">
        <v>0</v>
      </c>
      <c r="G190" s="3">
        <f t="shared" si="0"/>
        <v>11676.540960000002</v>
      </c>
      <c r="H190" s="3">
        <f t="shared" si="1"/>
        <v>0.47000000000298314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2355.39</v>
      </c>
      <c r="D192" s="2">
        <f>'PR-RAS'!E196</f>
        <v>2232.77</v>
      </c>
      <c r="E192" s="2">
        <v>0</v>
      </c>
      <c r="F192" s="2">
        <v>0</v>
      </c>
      <c r="G192" s="3">
        <f t="shared" si="0"/>
        <v>1302.79763</v>
      </c>
      <c r="H192" s="3">
        <f t="shared" si="1"/>
        <v>0.61999999999989086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325.58</v>
      </c>
      <c r="D195" s="2">
        <f>'PR-RAS'!E199</f>
        <v>4753.3500000000004</v>
      </c>
      <c r="E195" s="2">
        <v>0</v>
      </c>
      <c r="F195" s="2">
        <v>0</v>
      </c>
      <c r="G195" s="3">
        <f t="shared" si="0"/>
        <v>1907.4623200000001</v>
      </c>
      <c r="H195" s="3">
        <f t="shared" si="1"/>
        <v>0.77000000000037971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6686.93</v>
      </c>
      <c r="D197" s="2">
        <f>'PR-RAS'!E201</f>
        <v>19220.25</v>
      </c>
      <c r="E197" s="2">
        <v>0</v>
      </c>
      <c r="F197" s="2">
        <v>0</v>
      </c>
      <c r="G197" s="3">
        <f t="shared" si="0"/>
        <v>8844.9762800000008</v>
      </c>
      <c r="H197" s="3">
        <f t="shared" si="1"/>
        <v>0.31999999999970896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1784.1</v>
      </c>
      <c r="D258" s="2">
        <f>'PR-RAS'!E262</f>
        <v>2479.86</v>
      </c>
      <c r="E258" s="2">
        <v>0</v>
      </c>
      <c r="F258" s="2">
        <v>0</v>
      </c>
      <c r="G258" s="3">
        <f t="shared" si="0"/>
        <v>1733.16174</v>
      </c>
      <c r="H258" s="3">
        <f t="shared" si="1"/>
        <v>0.23999999999978172</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1784.1</v>
      </c>
      <c r="D265" s="2">
        <f>'PR-RAS'!E269</f>
        <v>2479.86</v>
      </c>
      <c r="E265" s="2">
        <v>0</v>
      </c>
      <c r="F265" s="2">
        <v>0</v>
      </c>
      <c r="G265" s="3">
        <f t="shared" si="0"/>
        <v>1780.3684800000001</v>
      </c>
      <c r="H265" s="3">
        <f t="shared" si="1"/>
        <v>0.23999999999978172</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1784.1</v>
      </c>
      <c r="D267" s="2">
        <f>'PR-RAS'!E271</f>
        <v>2479.86</v>
      </c>
      <c r="E267" s="2">
        <v>0</v>
      </c>
      <c r="F267" s="2">
        <v>0</v>
      </c>
      <c r="G267" s="3">
        <f t="shared" si="0"/>
        <v>1793.8561199999999</v>
      </c>
      <c r="H267" s="3">
        <f t="shared" si="1"/>
        <v>0.23999999999978172</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18</v>
      </c>
      <c r="D269" s="2">
        <f>'PR-RAS'!E273</f>
        <v>35.93</v>
      </c>
      <c r="E269" s="2">
        <v>0</v>
      </c>
      <c r="F269" s="2">
        <v>0</v>
      </c>
      <c r="G269" s="3">
        <f t="shared" si="0"/>
        <v>24.08248</v>
      </c>
      <c r="H269" s="3">
        <f t="shared" si="1"/>
        <v>7.0000000000000284E-2</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18</v>
      </c>
      <c r="D270" s="2">
        <f>'PR-RAS'!E274</f>
        <v>35.93</v>
      </c>
      <c r="E270" s="2">
        <v>0</v>
      </c>
      <c r="F270" s="2">
        <v>0</v>
      </c>
      <c r="G270" s="3">
        <f t="shared" si="0"/>
        <v>24.172340000000002</v>
      </c>
      <c r="H270" s="3">
        <f t="shared" si="1"/>
        <v>7.0000000000000284E-2</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18</v>
      </c>
      <c r="D272" s="2">
        <f>'PR-RAS'!E276</f>
        <v>35.93</v>
      </c>
      <c r="E272" s="2">
        <v>0</v>
      </c>
      <c r="F272" s="2">
        <v>0</v>
      </c>
      <c r="G272" s="3">
        <f t="shared" si="0"/>
        <v>24.352060000000002</v>
      </c>
      <c r="H272" s="3">
        <f t="shared" si="1"/>
        <v>7.0000000000000284E-2</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1359748.2399999998</v>
      </c>
      <c r="D295" s="2">
        <f>'PR-RAS'!E299</f>
        <v>1972695.0900000003</v>
      </c>
      <c r="E295" s="2">
        <v>0</v>
      </c>
      <c r="F295" s="2">
        <v>0</v>
      </c>
      <c r="G295" s="3">
        <f t="shared" si="12"/>
        <v>1559710.69548</v>
      </c>
      <c r="H295" s="3">
        <f t="shared" si="13"/>
        <v>0.33000000007450581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52155.580000000307</v>
      </c>
      <c r="D296" s="2">
        <f>'PR-RAS'!E300</f>
        <v>0</v>
      </c>
      <c r="E296" s="2">
        <v>0</v>
      </c>
      <c r="F296" s="2">
        <v>0</v>
      </c>
      <c r="G296" s="3">
        <f t="shared" si="12"/>
        <v>15385.896100000089</v>
      </c>
      <c r="H296" s="3">
        <f t="shared" si="13"/>
        <v>0.41999999969266355</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164334.59000000032</v>
      </c>
      <c r="E297" s="2">
        <v>0</v>
      </c>
      <c r="F297" s="2">
        <v>0</v>
      </c>
      <c r="G297" s="3">
        <f t="shared" si="12"/>
        <v>97286.077280000187</v>
      </c>
      <c r="H297" s="3">
        <f t="shared" si="13"/>
        <v>0.40999999968335032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9869.61</v>
      </c>
      <c r="D298" s="2">
        <f>'PR-RAS'!E302</f>
        <v>350.01</v>
      </c>
      <c r="E298" s="2">
        <v>0</v>
      </c>
      <c r="F298" s="2">
        <v>0</v>
      </c>
      <c r="G298" s="3">
        <f t="shared" si="12"/>
        <v>3139.1801100000002</v>
      </c>
      <c r="H298" s="3">
        <f t="shared" si="13"/>
        <v>0.39999999999940883</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155996.57999999999</v>
      </c>
      <c r="E300" s="2">
        <v>0</v>
      </c>
      <c r="F300" s="2">
        <v>0</v>
      </c>
      <c r="G300" s="3">
        <f t="shared" si="12"/>
        <v>93285.954839999991</v>
      </c>
      <c r="H300" s="3">
        <f t="shared" si="13"/>
        <v>0.42000000001280569</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46197.06</v>
      </c>
      <c r="D355" s="2">
        <f>'PR-RAS'!E360</f>
        <v>30613.32</v>
      </c>
      <c r="E355" s="2">
        <v>0</v>
      </c>
      <c r="F355" s="2">
        <v>0</v>
      </c>
      <c r="G355" s="3">
        <f t="shared" si="12"/>
        <v>38027.989799999996</v>
      </c>
      <c r="H355" s="3">
        <f t="shared" si="13"/>
        <v>0.37999999999738066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46197.06</v>
      </c>
      <c r="D368" s="2">
        <f>'PR-RAS'!E373</f>
        <v>30613.32</v>
      </c>
      <c r="E368" s="2">
        <v>0</v>
      </c>
      <c r="F368" s="2">
        <v>0</v>
      </c>
      <c r="G368" s="3">
        <f t="shared" si="12"/>
        <v>39424.497899999995</v>
      </c>
      <c r="H368" s="3">
        <f t="shared" si="13"/>
        <v>0.37999999999738066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6719.52</v>
      </c>
      <c r="D374" s="2">
        <f>'PR-RAS'!E379</f>
        <v>29152.57</v>
      </c>
      <c r="E374" s="2">
        <v>0</v>
      </c>
      <c r="F374" s="2">
        <v>0</v>
      </c>
      <c r="G374" s="3">
        <f t="shared" si="12"/>
        <v>24254.198179999999</v>
      </c>
      <c r="H374" s="3">
        <f t="shared" si="13"/>
        <v>0.90999999999985448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1000</v>
      </c>
      <c r="E376" s="2">
        <v>0</v>
      </c>
      <c r="F376" s="2">
        <v>0</v>
      </c>
      <c r="G376" s="3">
        <f t="shared" si="12"/>
        <v>750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208.13</v>
      </c>
      <c r="E377" s="2">
        <v>0</v>
      </c>
      <c r="F377" s="2">
        <v>0</v>
      </c>
      <c r="G377" s="3">
        <f t="shared" si="12"/>
        <v>156.51375999999999</v>
      </c>
      <c r="H377" s="3">
        <f t="shared" si="13"/>
        <v>0.12999999999999545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6719.52</v>
      </c>
      <c r="D381" s="2">
        <f>'PR-RAS'!E386</f>
        <v>27944.44</v>
      </c>
      <c r="E381" s="2">
        <v>0</v>
      </c>
      <c r="F381" s="2">
        <v>0</v>
      </c>
      <c r="G381" s="3">
        <f t="shared" si="12"/>
        <v>23791.191999999999</v>
      </c>
      <c r="H381" s="3">
        <f t="shared" si="13"/>
        <v>0.91999999999825377</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39477.54</v>
      </c>
      <c r="D383" s="2">
        <f>'PR-RAS'!E388</f>
        <v>0</v>
      </c>
      <c r="E383" s="2">
        <v>0</v>
      </c>
      <c r="F383" s="2">
        <v>0</v>
      </c>
      <c r="G383" s="3">
        <f t="shared" si="12"/>
        <v>15080.42028</v>
      </c>
      <c r="H383" s="3">
        <f t="shared" si="13"/>
        <v>0.45999999999912689</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39477.54</v>
      </c>
      <c r="D384" s="2">
        <f>'PR-RAS'!E389</f>
        <v>0</v>
      </c>
      <c r="E384" s="2">
        <v>0</v>
      </c>
      <c r="F384" s="2">
        <v>0</v>
      </c>
      <c r="G384" s="3">
        <f t="shared" si="12"/>
        <v>15119.89782</v>
      </c>
      <c r="H384" s="3">
        <f t="shared" si="13"/>
        <v>0.45999999999912689</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545.75</v>
      </c>
      <c r="E388" s="2">
        <v>0</v>
      </c>
      <c r="F388" s="2">
        <v>0</v>
      </c>
      <c r="G388" s="3">
        <f t="shared" si="12"/>
        <v>422.41050000000001</v>
      </c>
      <c r="H388" s="3">
        <f t="shared" si="13"/>
        <v>0.25</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545.75</v>
      </c>
      <c r="E389" s="2">
        <v>0</v>
      </c>
      <c r="F389" s="2">
        <v>0</v>
      </c>
      <c r="G389" s="3">
        <f t="shared" si="12"/>
        <v>423.50200000000001</v>
      </c>
      <c r="H389" s="3">
        <f t="shared" si="13"/>
        <v>0.25</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915</v>
      </c>
      <c r="E396" s="2">
        <v>0</v>
      </c>
      <c r="F396" s="2">
        <v>0</v>
      </c>
      <c r="G396" s="3">
        <f t="shared" si="12"/>
        <v>722.85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915</v>
      </c>
      <c r="E398" s="2">
        <v>0</v>
      </c>
      <c r="F398" s="2">
        <v>0</v>
      </c>
      <c r="G398" s="3">
        <f t="shared" si="12"/>
        <v>726.51</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46197.06</v>
      </c>
      <c r="D413" s="2">
        <f>'PR-RAS'!E418</f>
        <v>30613.32</v>
      </c>
      <c r="E413" s="2">
        <v>0</v>
      </c>
      <c r="F413" s="2">
        <v>0</v>
      </c>
      <c r="G413" s="3">
        <f t="shared" si="12"/>
        <v>44258.564399999996</v>
      </c>
      <c r="H413" s="3">
        <f t="shared" si="13"/>
        <v>0.37999999999738066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10499.98</v>
      </c>
      <c r="E414" s="2">
        <v>0</v>
      </c>
      <c r="F414" s="2">
        <v>0</v>
      </c>
      <c r="G414" s="3">
        <f t="shared" si="12"/>
        <v>8672.983479999999</v>
      </c>
      <c r="H414" s="3">
        <f t="shared" si="13"/>
        <v>2.0000000000436557E-2</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1411903.82</v>
      </c>
      <c r="D417" s="2">
        <f>'PR-RAS'!E422</f>
        <v>1808360.5</v>
      </c>
      <c r="E417" s="2">
        <v>0</v>
      </c>
      <c r="F417" s="2">
        <v>0</v>
      </c>
      <c r="G417" s="3">
        <f t="shared" si="12"/>
        <v>2091907.92512</v>
      </c>
      <c r="H417" s="3">
        <f t="shared" si="13"/>
        <v>0.67999999993480742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1405945.2999999998</v>
      </c>
      <c r="D418" s="2">
        <f>'PR-RAS'!E423</f>
        <v>2003308.4100000004</v>
      </c>
      <c r="E418" s="2">
        <v>0</v>
      </c>
      <c r="F418" s="2">
        <v>0</v>
      </c>
      <c r="G418" s="3">
        <f t="shared" si="12"/>
        <v>2257038.4040400004</v>
      </c>
      <c r="H418" s="3">
        <f t="shared" si="13"/>
        <v>0.71000000019557774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5958.5200000002515</v>
      </c>
      <c r="D419" s="2">
        <f>'PR-RAS'!E424</f>
        <v>0</v>
      </c>
      <c r="E419" s="2">
        <v>0</v>
      </c>
      <c r="F419" s="2">
        <v>0</v>
      </c>
      <c r="G419" s="3">
        <f t="shared" si="12"/>
        <v>2490.6613600001051</v>
      </c>
      <c r="H419" s="3">
        <f t="shared" si="13"/>
        <v>0.4799999997485429</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194947.91000000038</v>
      </c>
      <c r="E420" s="2">
        <v>0</v>
      </c>
      <c r="F420" s="2">
        <v>0</v>
      </c>
      <c r="G420" s="3">
        <f t="shared" si="12"/>
        <v>163366.34858000031</v>
      </c>
      <c r="H420" s="3">
        <f t="shared" si="13"/>
        <v>8.9999999618157744E-2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9869.61</v>
      </c>
      <c r="D421" s="2">
        <f>'PR-RAS'!E426</f>
        <v>10849.99</v>
      </c>
      <c r="E421" s="2">
        <v>0</v>
      </c>
      <c r="F421" s="2">
        <v>0</v>
      </c>
      <c r="G421" s="3">
        <f t="shared" si="12"/>
        <v>13259.227799999999</v>
      </c>
      <c r="H421" s="3">
        <f t="shared" si="13"/>
        <v>0.3999999999996362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155996.57999999999</v>
      </c>
      <c r="E423" s="2">
        <v>0</v>
      </c>
      <c r="F423" s="2">
        <v>0</v>
      </c>
      <c r="G423" s="3">
        <f t="shared" si="12"/>
        <v>131661.11351999998</v>
      </c>
      <c r="H423" s="3">
        <f t="shared" si="13"/>
        <v>0.42000000001280569</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1411903.82</v>
      </c>
      <c r="D637" s="2">
        <f>'PR-RAS'!E643</f>
        <v>1808360.5</v>
      </c>
      <c r="E637" s="2">
        <v>0</v>
      </c>
      <c r="F637" s="2">
        <v>0</v>
      </c>
      <c r="G637" s="3">
        <f t="shared" si="14"/>
        <v>3198205.38552</v>
      </c>
      <c r="H637" s="3">
        <f t="shared" si="15"/>
        <v>0.67999999993480742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1405945.2999999998</v>
      </c>
      <c r="D638" s="2">
        <f>'PR-RAS'!E644</f>
        <v>2003308.4100000004</v>
      </c>
      <c r="E638" s="2">
        <v>0</v>
      </c>
      <c r="F638" s="2">
        <v>0</v>
      </c>
      <c r="G638" s="3">
        <f t="shared" si="14"/>
        <v>3447802.0704400009</v>
      </c>
      <c r="H638" s="3">
        <f t="shared" si="15"/>
        <v>0.71000000019557774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5958.5200000002515</v>
      </c>
      <c r="D639" s="2">
        <f>'PR-RAS'!E645</f>
        <v>0</v>
      </c>
      <c r="E639" s="2">
        <v>0</v>
      </c>
      <c r="F639" s="2">
        <v>0</v>
      </c>
      <c r="G639" s="3">
        <f t="shared" si="14"/>
        <v>3801.5357600001603</v>
      </c>
      <c r="H639" s="3">
        <f t="shared" si="15"/>
        <v>0.4799999997485429</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194947.91000000038</v>
      </c>
      <c r="E640" s="2">
        <v>0</v>
      </c>
      <c r="F640" s="2">
        <v>0</v>
      </c>
      <c r="G640" s="3">
        <f t="shared" si="14"/>
        <v>249143.42898000049</v>
      </c>
      <c r="H640" s="3">
        <f t="shared" si="15"/>
        <v>8.9999999618157744E-2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9869.61</v>
      </c>
      <c r="D641" s="2">
        <f>'PR-RAS'!E647</f>
        <v>10849.99</v>
      </c>
      <c r="E641" s="2">
        <v>0</v>
      </c>
      <c r="F641" s="2">
        <v>0</v>
      </c>
      <c r="G641" s="3">
        <f t="shared" si="14"/>
        <v>20204.5376</v>
      </c>
      <c r="H641" s="3">
        <f t="shared" si="15"/>
        <v>0.3999999999996362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15828.130000000252</v>
      </c>
      <c r="D643" s="2">
        <f>'PR-RAS'!E649</f>
        <v>0</v>
      </c>
      <c r="E643" s="2">
        <v>0</v>
      </c>
      <c r="F643" s="2">
        <v>0</v>
      </c>
      <c r="G643" s="3">
        <f t="shared" si="14"/>
        <v>10161.659460000163</v>
      </c>
      <c r="H643" s="3">
        <f t="shared" si="15"/>
        <v>0.13000000025203917</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184097.92000000039</v>
      </c>
      <c r="E644" s="2">
        <v>0</v>
      </c>
      <c r="F644" s="2">
        <v>0</v>
      </c>
      <c r="G644" s="3">
        <f t="shared" si="14"/>
        <v>236749.92512000049</v>
      </c>
      <c r="H644" s="3">
        <f t="shared" si="15"/>
        <v>7.9999999608844519E-2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109102.66</v>
      </c>
      <c r="D645" s="2">
        <f>'PR-RAS'!E651</f>
        <v>0</v>
      </c>
      <c r="E645" s="2">
        <v>0</v>
      </c>
      <c r="F645" s="2">
        <v>0</v>
      </c>
      <c r="G645" s="3">
        <f t="shared" si="14"/>
        <v>70262.113040000011</v>
      </c>
      <c r="H645" s="3">
        <f t="shared" si="15"/>
        <v>0.33999999999650754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139.5</v>
      </c>
      <c r="D647" s="2">
        <f>'PR-RAS'!E654</f>
        <v>0</v>
      </c>
      <c r="E647" s="2">
        <v>0</v>
      </c>
      <c r="F647" s="2">
        <v>0</v>
      </c>
      <c r="G647" s="3">
        <f t="shared" si="14"/>
        <v>90.117000000000004</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139.5</v>
      </c>
      <c r="D648" s="2">
        <f>'PR-RAS'!E655</f>
        <v>0</v>
      </c>
      <c r="E648" s="2">
        <v>0</v>
      </c>
      <c r="F648" s="2">
        <v>0</v>
      </c>
      <c r="G648" s="3">
        <f t="shared" si="14"/>
        <v>90.256500000000003</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47</v>
      </c>
      <c r="D651" s="2">
        <f>'PR-RAS'!E658</f>
        <v>72</v>
      </c>
      <c r="E651" s="2">
        <v>0</v>
      </c>
      <c r="F651" s="2">
        <v>0</v>
      </c>
      <c r="G651" s="3">
        <f t="shared" si="14"/>
        <v>124.15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43</v>
      </c>
      <c r="D653" s="2">
        <f>'PR-RAS'!E660</f>
        <v>66</v>
      </c>
      <c r="E653" s="2">
        <v>0</v>
      </c>
      <c r="F653" s="2">
        <v>0</v>
      </c>
      <c r="G653" s="3">
        <f t="shared" si="14"/>
        <v>114.10000000000001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1243798.71</v>
      </c>
      <c r="D676" s="2">
        <f>'PR-RAS'!E683</f>
        <v>1588006.12</v>
      </c>
      <c r="E676" s="2">
        <v>0</v>
      </c>
      <c r="F676" s="2">
        <v>0</v>
      </c>
      <c r="G676" s="3">
        <f t="shared" si="14"/>
        <v>2983372.3912500003</v>
      </c>
      <c r="H676" s="3">
        <f t="shared" si="15"/>
        <v>0.41000000014901161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4500</v>
      </c>
      <c r="E677" s="2">
        <v>0</v>
      </c>
      <c r="F677" s="2">
        <v>0</v>
      </c>
      <c r="G677" s="3">
        <f t="shared" si="14"/>
        <v>6084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309.08</v>
      </c>
      <c r="E678" s="2">
        <v>0</v>
      </c>
      <c r="F678" s="2">
        <v>0</v>
      </c>
      <c r="G678" s="3">
        <f t="shared" si="14"/>
        <v>418.49432000000002</v>
      </c>
      <c r="H678" s="3">
        <f t="shared" si="15"/>
        <v>7.9999999999984084E-2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27982.74</v>
      </c>
      <c r="E695" s="2">
        <v>0</v>
      </c>
      <c r="F695" s="2">
        <v>0</v>
      </c>
      <c r="G695" s="3">
        <f t="shared" si="14"/>
        <v>38840.043120000002</v>
      </c>
      <c r="H695" s="3">
        <f t="shared" si="15"/>
        <v>0.25999999999839929</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1632.5</v>
      </c>
      <c r="D717" s="2">
        <f>'PR-RAS'!E724</f>
        <v>4807</v>
      </c>
      <c r="E717" s="2">
        <v>0</v>
      </c>
      <c r="F717" s="2">
        <v>0</v>
      </c>
      <c r="G717" s="3">
        <f t="shared" si="14"/>
        <v>8052.4939999999997</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1324.32</v>
      </c>
      <c r="E726" s="2">
        <v>0</v>
      </c>
      <c r="F726" s="2">
        <v>0</v>
      </c>
      <c r="G726" s="3">
        <f t="shared" si="14"/>
        <v>2240.308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19441.259999999998</v>
      </c>
      <c r="D727" s="2">
        <f>'PR-RAS'!E734</f>
        <v>30964.9</v>
      </c>
      <c r="E727" s="2">
        <v>0</v>
      </c>
      <c r="F727" s="2">
        <v>0</v>
      </c>
      <c r="G727" s="3">
        <f t="shared" si="14"/>
        <v>59075.389559999996</v>
      </c>
      <c r="H727" s="3">
        <f t="shared" si="15"/>
        <v>0.3599999999969441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45.79</v>
      </c>
      <c r="D729" s="2">
        <f>'PR-RAS'!E736</f>
        <v>523.79999999999995</v>
      </c>
      <c r="E729" s="2">
        <v>0</v>
      </c>
      <c r="F729" s="2">
        <v>0</v>
      </c>
      <c r="G729" s="3">
        <f t="shared" si="14"/>
        <v>795.98791999999992</v>
      </c>
      <c r="H729" s="3">
        <f t="shared" si="15"/>
        <v>0.41000000000004633</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1224.57</v>
      </c>
      <c r="D731" s="2">
        <f>'PR-RAS'!E738</f>
        <v>0</v>
      </c>
      <c r="E731" s="2">
        <v>0</v>
      </c>
      <c r="F731" s="2">
        <v>0</v>
      </c>
      <c r="G731" s="3">
        <f t="shared" si="14"/>
        <v>893.9360999999999</v>
      </c>
      <c r="H731" s="3">
        <f t="shared" si="15"/>
        <v>0.43000000000006366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4753.3500000000004</v>
      </c>
      <c r="E737" s="2">
        <v>0</v>
      </c>
      <c r="F737" s="2">
        <v>0</v>
      </c>
      <c r="G737" s="3">
        <f t="shared" si="28"/>
        <v>6996.9312</v>
      </c>
      <c r="H737" s="3">
        <f t="shared" si="29"/>
        <v>0.3500000000003638</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1784.1</v>
      </c>
      <c r="D848" s="2">
        <f>'PR-RAS'!E855</f>
        <v>2479.86</v>
      </c>
      <c r="E848" s="2">
        <v>0</v>
      </c>
      <c r="F848" s="2">
        <v>0</v>
      </c>
      <c r="G848" s="3">
        <f t="shared" si="34"/>
        <v>5712.0155399999994</v>
      </c>
      <c r="H848" s="3">
        <f t="shared" si="35"/>
        <v>0.23999999999978172</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278411.81000000006</v>
      </c>
      <c r="D1011" s="7">
        <f>BILANCA!E6</f>
        <v>330071.81999999995</v>
      </c>
      <c r="E1011" s="7">
        <v>0</v>
      </c>
      <c r="F1011" s="7">
        <v>0</v>
      </c>
      <c r="G1011" s="8">
        <f t="shared" ref="G1011:G1306" si="38">B1011/1000*C1011+B1011/500*D1011</f>
        <v>938.55544999999995</v>
      </c>
      <c r="H1011" s="8">
        <f t="shared" si="35"/>
        <v>0.36999999999534339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131097.61000000002</v>
      </c>
      <c r="D1012" s="2">
        <f>BILANCA!E7</f>
        <v>143047.67999999999</v>
      </c>
      <c r="E1012" s="2">
        <v>0</v>
      </c>
      <c r="F1012" s="2">
        <v>0</v>
      </c>
      <c r="G1012" s="3">
        <f t="shared" si="38"/>
        <v>834.38594000000001</v>
      </c>
      <c r="H1012" s="3">
        <f t="shared" si="35"/>
        <v>0.70999999999185093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131097.61000000002</v>
      </c>
      <c r="D1017" s="2">
        <f>BILANCA!E12</f>
        <v>143047.67999999999</v>
      </c>
      <c r="E1017" s="2">
        <v>0</v>
      </c>
      <c r="F1017" s="2">
        <v>0</v>
      </c>
      <c r="G1017" s="3">
        <f t="shared" si="38"/>
        <v>2920.35079</v>
      </c>
      <c r="H1017" s="3">
        <f t="shared" si="35"/>
        <v>0.70999999999185093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85331.400000000009</v>
      </c>
      <c r="D1024" s="2">
        <f>BILANCA!E19</f>
        <v>103801.03</v>
      </c>
      <c r="E1024" s="2">
        <v>0</v>
      </c>
      <c r="F1024" s="2">
        <v>0</v>
      </c>
      <c r="G1024" s="3">
        <f t="shared" si="38"/>
        <v>4101.06844</v>
      </c>
      <c r="H1024" s="3">
        <f t="shared" si="35"/>
        <v>0.430000000007567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11476.84</v>
      </c>
      <c r="D1025" s="2">
        <f>BILANCA!E20</f>
        <v>11476.84</v>
      </c>
      <c r="E1025" s="2">
        <v>0</v>
      </c>
      <c r="F1025" s="2">
        <v>0</v>
      </c>
      <c r="G1025" s="3">
        <f t="shared" si="38"/>
        <v>516.45780000000002</v>
      </c>
      <c r="H1025" s="3">
        <f t="shared" si="35"/>
        <v>0.31999999999970896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1000</v>
      </c>
      <c r="E1026" s="2">
        <v>0</v>
      </c>
      <c r="F1026" s="2">
        <v>0</v>
      </c>
      <c r="G1026" s="3">
        <f t="shared" si="38"/>
        <v>32</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5908.82</v>
      </c>
      <c r="D1027" s="2">
        <f>BILANCA!E22</f>
        <v>6116.95</v>
      </c>
      <c r="E1027" s="2">
        <v>0</v>
      </c>
      <c r="F1027" s="2">
        <v>0</v>
      </c>
      <c r="G1027" s="3">
        <f t="shared" si="38"/>
        <v>308.42624000000001</v>
      </c>
      <c r="H1027" s="3">
        <f t="shared" si="35"/>
        <v>0.23000000000047294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25595.14</v>
      </c>
      <c r="D1030" s="2">
        <f>BILANCA!E25</f>
        <v>25595.14</v>
      </c>
      <c r="E1030" s="2">
        <v>0</v>
      </c>
      <c r="F1030" s="2">
        <v>0</v>
      </c>
      <c r="G1030" s="3">
        <f t="shared" si="38"/>
        <v>1535.7084</v>
      </c>
      <c r="H1030" s="3">
        <f t="shared" si="35"/>
        <v>0.27999999999883585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49527.47</v>
      </c>
      <c r="D1031" s="2">
        <f>BILANCA!E26</f>
        <v>77471.91</v>
      </c>
      <c r="E1031" s="2">
        <v>0</v>
      </c>
      <c r="F1031" s="2">
        <v>0</v>
      </c>
      <c r="G1031" s="3">
        <f t="shared" si="38"/>
        <v>4293.8970900000004</v>
      </c>
      <c r="H1031" s="3">
        <f t="shared" si="35"/>
        <v>0.55999999999767169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7176.87</v>
      </c>
      <c r="D1033" s="2">
        <f>BILANCA!E28</f>
        <v>17859.810000000001</v>
      </c>
      <c r="E1033" s="2">
        <v>0</v>
      </c>
      <c r="F1033" s="2">
        <v>0</v>
      </c>
      <c r="G1033" s="3">
        <f t="shared" si="38"/>
        <v>986.61927000000003</v>
      </c>
      <c r="H1033" s="3">
        <f t="shared" si="35"/>
        <v>0.31999999999879947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39477.54</v>
      </c>
      <c r="D1034" s="2">
        <f>BILANCA!E29</f>
        <v>31582.03</v>
      </c>
      <c r="E1034" s="2">
        <v>0</v>
      </c>
      <c r="F1034" s="2">
        <v>0</v>
      </c>
      <c r="G1034" s="3">
        <f t="shared" si="38"/>
        <v>2463.3984</v>
      </c>
      <c r="H1034" s="3">
        <f t="shared" si="35"/>
        <v>0.48999999999796273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39477.54</v>
      </c>
      <c r="D1035" s="2">
        <f>BILANCA!E30</f>
        <v>39477.54</v>
      </c>
      <c r="E1035" s="2">
        <v>0</v>
      </c>
      <c r="F1035" s="2">
        <v>0</v>
      </c>
      <c r="G1035" s="3">
        <f t="shared" si="38"/>
        <v>2960.8155000000002</v>
      </c>
      <c r="H1035" s="3">
        <f t="shared" si="35"/>
        <v>0.91999999999825377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7895.51</v>
      </c>
      <c r="E1039" s="2">
        <v>0</v>
      </c>
      <c r="F1039" s="2">
        <v>0</v>
      </c>
      <c r="G1039" s="3">
        <f t="shared" si="38"/>
        <v>457.93958000000003</v>
      </c>
      <c r="H1039" s="3">
        <f t="shared" si="35"/>
        <v>0.48999999999978172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4457.1000000000004</v>
      </c>
      <c r="D1040" s="2">
        <f>BILANCA!E35</f>
        <v>4975.24</v>
      </c>
      <c r="E1040" s="2">
        <v>0</v>
      </c>
      <c r="F1040" s="2">
        <v>0</v>
      </c>
      <c r="G1040" s="3">
        <f t="shared" si="38"/>
        <v>432.22739999999999</v>
      </c>
      <c r="H1040" s="3">
        <f t="shared" si="35"/>
        <v>0.34000000000014552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7030.02</v>
      </c>
      <c r="D1041" s="2">
        <f>BILANCA!E36</f>
        <v>7575.77</v>
      </c>
      <c r="E1041" s="2">
        <v>0</v>
      </c>
      <c r="F1041" s="2">
        <v>0</v>
      </c>
      <c r="G1041" s="3">
        <f t="shared" si="38"/>
        <v>687.62836000000004</v>
      </c>
      <c r="H1041" s="3">
        <f t="shared" si="35"/>
        <v>0.25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2572.92</v>
      </c>
      <c r="D1045" s="2">
        <f>BILANCA!E40</f>
        <v>2600.5300000000002</v>
      </c>
      <c r="E1045" s="2">
        <v>0</v>
      </c>
      <c r="F1045" s="2">
        <v>0</v>
      </c>
      <c r="G1045" s="3">
        <f t="shared" si="38"/>
        <v>272.08930000000004</v>
      </c>
      <c r="H1045" s="3">
        <f t="shared" si="35"/>
        <v>0.54999999999972715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1831.57</v>
      </c>
      <c r="D1050" s="2">
        <f>BILANCA!E45</f>
        <v>2689.38</v>
      </c>
      <c r="E1050" s="2">
        <v>0</v>
      </c>
      <c r="F1050" s="2">
        <v>0</v>
      </c>
      <c r="G1050" s="3">
        <f t="shared" si="38"/>
        <v>288.41320000000002</v>
      </c>
      <c r="H1050" s="3">
        <f t="shared" si="35"/>
        <v>0.8100000000001728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1831.57</v>
      </c>
      <c r="D1052" s="2">
        <f>BILANCA!E47</f>
        <v>2746.57</v>
      </c>
      <c r="E1052" s="2">
        <v>0</v>
      </c>
      <c r="F1052" s="2">
        <v>0</v>
      </c>
      <c r="G1052" s="3">
        <f t="shared" si="38"/>
        <v>307.63782000000003</v>
      </c>
      <c r="H1052" s="3">
        <f t="shared" si="35"/>
        <v>0.85999999999989996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57.19</v>
      </c>
      <c r="E1055" s="2">
        <v>0</v>
      </c>
      <c r="F1055" s="2">
        <v>0</v>
      </c>
      <c r="G1055" s="3">
        <f t="shared" si="38"/>
        <v>5.1471</v>
      </c>
      <c r="H1055" s="3">
        <f t="shared" si="35"/>
        <v>0.18999999999999773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3452.9</v>
      </c>
      <c r="D1059" s="2">
        <f>BILANCA!E54</f>
        <v>6670.11</v>
      </c>
      <c r="E1059" s="2">
        <v>0</v>
      </c>
      <c r="F1059" s="2">
        <v>0</v>
      </c>
      <c r="G1059" s="3">
        <f t="shared" si="38"/>
        <v>822.86288000000002</v>
      </c>
      <c r="H1059" s="3">
        <f t="shared" si="35"/>
        <v>0.20999999999958163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3452.9</v>
      </c>
      <c r="D1060" s="2">
        <f>BILANCA!E55</f>
        <v>6670.11</v>
      </c>
      <c r="E1060" s="2">
        <v>0</v>
      </c>
      <c r="F1060" s="2">
        <v>0</v>
      </c>
      <c r="G1060" s="3">
        <f t="shared" si="38"/>
        <v>839.65599999999995</v>
      </c>
      <c r="H1060" s="3">
        <f t="shared" si="35"/>
        <v>0.20999999999958163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147314.20000000001</v>
      </c>
      <c r="D1074" s="2">
        <f>BILANCA!E69</f>
        <v>187024.13999999998</v>
      </c>
      <c r="E1074" s="2">
        <v>0</v>
      </c>
      <c r="F1074" s="2">
        <v>0</v>
      </c>
      <c r="G1074" s="3">
        <f t="shared" si="38"/>
        <v>33367.19872</v>
      </c>
      <c r="H1074" s="3">
        <f t="shared" si="35"/>
        <v>0.33999999999650754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8559.69</v>
      </c>
      <c r="D1087" s="2">
        <f>BILANCA!E82</f>
        <v>2513.71</v>
      </c>
      <c r="E1087" s="2">
        <v>0</v>
      </c>
      <c r="F1087" s="2">
        <v>0</v>
      </c>
      <c r="G1087" s="3">
        <f t="shared" si="38"/>
        <v>1046.2074700000001</v>
      </c>
      <c r="H1087" s="3">
        <f t="shared" si="35"/>
        <v>0.5999999999994543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853.76</v>
      </c>
      <c r="D1090" s="2">
        <f>BILANCA!E85</f>
        <v>0</v>
      </c>
      <c r="E1090" s="2">
        <v>0</v>
      </c>
      <c r="F1090" s="2">
        <v>0</v>
      </c>
      <c r="G1090" s="3">
        <f t="shared" si="38"/>
        <v>68.300799999999995</v>
      </c>
      <c r="H1090" s="3">
        <f t="shared" si="35"/>
        <v>0.24000000000000909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7705.93</v>
      </c>
      <c r="D1092" s="2">
        <f>BILANCA!E87</f>
        <v>2513.71</v>
      </c>
      <c r="E1092" s="2">
        <v>0</v>
      </c>
      <c r="F1092" s="2">
        <v>0</v>
      </c>
      <c r="G1092" s="3">
        <f t="shared" si="38"/>
        <v>1044.1347000000001</v>
      </c>
      <c r="H1092" s="3">
        <f t="shared" si="35"/>
        <v>0.35999999999967258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29651.85</v>
      </c>
      <c r="D1152" s="2">
        <f>BILANCA!E147</f>
        <v>184510.43</v>
      </c>
      <c r="E1152" s="2">
        <v>0</v>
      </c>
      <c r="F1152" s="2">
        <v>0</v>
      </c>
      <c r="G1152" s="3">
        <f t="shared" si="38"/>
        <v>56611.524819999999</v>
      </c>
      <c r="H1152" s="3">
        <f t="shared" si="41"/>
        <v>0.57999999999447027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155996.57999999999</v>
      </c>
      <c r="E1155" s="2">
        <v>0</v>
      </c>
      <c r="F1155" s="2">
        <v>0</v>
      </c>
      <c r="G1155" s="3">
        <f t="shared" si="38"/>
        <v>45239.008199999997</v>
      </c>
      <c r="H1155" s="3">
        <f t="shared" si="41"/>
        <v>0.42000000001280569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155996.57999999999</v>
      </c>
      <c r="E1161" s="2">
        <v>0</v>
      </c>
      <c r="F1161" s="2">
        <v>0</v>
      </c>
      <c r="G1161" s="3">
        <f t="shared" si="38"/>
        <v>47110.967159999993</v>
      </c>
      <c r="H1161" s="3">
        <f t="shared" si="41"/>
        <v>0.42000000001280569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29651.85</v>
      </c>
      <c r="D1167" s="2">
        <f>BILANCA!E162</f>
        <v>28513.85</v>
      </c>
      <c r="E1167" s="2">
        <v>0</v>
      </c>
      <c r="F1167" s="2">
        <v>0</v>
      </c>
      <c r="G1167" s="3">
        <f t="shared" si="38"/>
        <v>13608.689349999999</v>
      </c>
      <c r="H1167" s="3">
        <f t="shared" si="41"/>
        <v>0.30000000000291038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109102.66</v>
      </c>
      <c r="D1176" s="2">
        <f>BILANCA!E171</f>
        <v>0</v>
      </c>
      <c r="E1176" s="2">
        <v>0</v>
      </c>
      <c r="F1176" s="2">
        <v>0</v>
      </c>
      <c r="G1176" s="3">
        <f t="shared" si="38"/>
        <v>18111.041560000001</v>
      </c>
      <c r="H1176" s="3">
        <f t="shared" si="41"/>
        <v>0.33999999999650754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109102.66</v>
      </c>
      <c r="D1179" s="2">
        <f>BILANCA!E174</f>
        <v>0</v>
      </c>
      <c r="E1179" s="2">
        <v>0</v>
      </c>
      <c r="F1179" s="2">
        <v>0</v>
      </c>
      <c r="G1179" s="3">
        <f t="shared" si="38"/>
        <v>18438.349540000003</v>
      </c>
      <c r="H1179" s="3">
        <f t="shared" si="41"/>
        <v>0.33999999999650754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278411.81</v>
      </c>
      <c r="D1180" s="2">
        <f>BILANCA!E176</f>
        <v>330071.81999999995</v>
      </c>
      <c r="E1180" s="2">
        <v>0</v>
      </c>
      <c r="F1180" s="2">
        <v>0</v>
      </c>
      <c r="G1180" s="3">
        <f t="shared" si="38"/>
        <v>159554.4265</v>
      </c>
      <c r="H1180" s="3">
        <f t="shared" si="41"/>
        <v>0.37000000005355105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131486.09</v>
      </c>
      <c r="D1181" s="2">
        <f>BILANCA!E177</f>
        <v>215125.48</v>
      </c>
      <c r="E1181" s="2">
        <v>0</v>
      </c>
      <c r="F1181" s="2">
        <v>0</v>
      </c>
      <c r="G1181" s="3">
        <f t="shared" si="38"/>
        <v>96057.035550000015</v>
      </c>
      <c r="H1181" s="3">
        <f t="shared" si="41"/>
        <v>0.57000000000698492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123358.5</v>
      </c>
      <c r="D1182" s="2">
        <f>BILANCA!E178</f>
        <v>173711.94</v>
      </c>
      <c r="E1182" s="2">
        <v>0</v>
      </c>
      <c r="F1182" s="2">
        <v>0</v>
      </c>
      <c r="G1182" s="3">
        <f t="shared" si="38"/>
        <v>80974.569359999994</v>
      </c>
      <c r="H1182" s="3">
        <f t="shared" si="41"/>
        <v>0.55999999999767169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116322.53</v>
      </c>
      <c r="D1183" s="2">
        <f>BILANCA!E179</f>
        <v>150778.51</v>
      </c>
      <c r="E1183" s="2">
        <v>0</v>
      </c>
      <c r="F1183" s="2">
        <v>0</v>
      </c>
      <c r="G1183" s="3">
        <f t="shared" si="38"/>
        <v>72293.162149999989</v>
      </c>
      <c r="H1183" s="3">
        <f t="shared" si="41"/>
        <v>0.95999999999185093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6042.73</v>
      </c>
      <c r="D1184" s="2">
        <f>BILANCA!E180</f>
        <v>22933.43</v>
      </c>
      <c r="E1184" s="2">
        <v>0</v>
      </c>
      <c r="F1184" s="2">
        <v>0</v>
      </c>
      <c r="G1184" s="3">
        <f t="shared" si="38"/>
        <v>9032.2686599999997</v>
      </c>
      <c r="H1184" s="3">
        <f t="shared" si="41"/>
        <v>0.7000000000007276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993.24</v>
      </c>
      <c r="D1200" s="2">
        <f>BILANCA!E196</f>
        <v>0</v>
      </c>
      <c r="E1200" s="2">
        <v>0</v>
      </c>
      <c r="F1200" s="2">
        <v>0</v>
      </c>
      <c r="G1200" s="3">
        <f t="shared" si="38"/>
        <v>188.71559999999999</v>
      </c>
      <c r="H1200" s="3">
        <f t="shared" si="41"/>
        <v>0.24000000000000909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8127.59</v>
      </c>
      <c r="D1251" s="2">
        <f>BILANCA!E247</f>
        <v>41413.54</v>
      </c>
      <c r="E1251" s="2">
        <v>0</v>
      </c>
      <c r="F1251" s="2">
        <v>0</v>
      </c>
      <c r="G1251" s="3">
        <f>B1251/1000*C1251+B1251/500*D1251</f>
        <v>21920.07547</v>
      </c>
      <c r="H1251" s="3">
        <f>ABS(C1251-ROUND(C1251,0))+ABS(D1251-ROUND(D1251,0))</f>
        <v>0.86999999999898137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146925.72</v>
      </c>
      <c r="D1255" s="2">
        <f>BILANCA!E251</f>
        <v>114946.33999999997</v>
      </c>
      <c r="E1255" s="2">
        <v>0</v>
      </c>
      <c r="F1255" s="2">
        <v>0</v>
      </c>
      <c r="G1255" s="3">
        <f t="shared" si="38"/>
        <v>92320.507999999973</v>
      </c>
      <c r="H1255" s="3">
        <f t="shared" si="41"/>
        <v>0.61999999996623956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131097.59</v>
      </c>
      <c r="D1256" s="2">
        <f>BILANCA!E252</f>
        <v>143047.67999999999</v>
      </c>
      <c r="E1256" s="2">
        <v>0</v>
      </c>
      <c r="F1256" s="2">
        <v>0</v>
      </c>
      <c r="G1256" s="3">
        <f t="shared" si="38"/>
        <v>102629.4657</v>
      </c>
      <c r="H1256" s="3">
        <f t="shared" si="41"/>
        <v>0.73000000001047738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131097.59</v>
      </c>
      <c r="D1257" s="2">
        <f>BILANCA!E253</f>
        <v>143047.67999999999</v>
      </c>
      <c r="E1257" s="2">
        <v>0</v>
      </c>
      <c r="F1257" s="2">
        <v>0</v>
      </c>
      <c r="G1257" s="3">
        <f t="shared" si="38"/>
        <v>103046.65865</v>
      </c>
      <c r="H1257" s="3">
        <f t="shared" si="41"/>
        <v>0.73000000001047738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15828.13</v>
      </c>
      <c r="D1259" s="2">
        <f>BILANCA!E255</f>
        <v>-184097.92000000001</v>
      </c>
      <c r="E1259" s="2">
        <v>0</v>
      </c>
      <c r="F1259" s="2">
        <v>0</v>
      </c>
      <c r="G1259" s="3">
        <f t="shared" si="38"/>
        <v>-87739.559789999999</v>
      </c>
      <c r="H1259" s="3">
        <f t="shared" si="41"/>
        <v>0.20999999998639396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29227.57</v>
      </c>
      <c r="D1260" s="2">
        <f>BILANCA!E256</f>
        <v>0.08</v>
      </c>
      <c r="E1260" s="2">
        <v>0</v>
      </c>
      <c r="F1260" s="2">
        <v>0</v>
      </c>
      <c r="G1260" s="3">
        <f t="shared" si="38"/>
        <v>7306.9324999999999</v>
      </c>
      <c r="H1260" s="3">
        <f t="shared" si="41"/>
        <v>0.510000000000291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29227.57</v>
      </c>
      <c r="D1261" s="2">
        <f>BILANCA!E257</f>
        <v>0</v>
      </c>
      <c r="E1261" s="2">
        <v>0</v>
      </c>
      <c r="F1261" s="2">
        <v>0</v>
      </c>
      <c r="G1261" s="3">
        <f t="shared" si="38"/>
        <v>7336.1200699999999</v>
      </c>
      <c r="H1261" s="3">
        <f t="shared" si="41"/>
        <v>0.43000000000029104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0.08</v>
      </c>
      <c r="E1262" s="2">
        <v>0</v>
      </c>
      <c r="F1262" s="2">
        <v>0</v>
      </c>
      <c r="G1262" s="3">
        <f t="shared" si="38"/>
        <v>4.0320000000000002E-2</v>
      </c>
      <c r="H1262" s="3">
        <f t="shared" si="41"/>
        <v>0.08</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13399.44</v>
      </c>
      <c r="D1264" s="2">
        <f>BILANCA!E260</f>
        <v>184098</v>
      </c>
      <c r="E1264" s="2">
        <v>0</v>
      </c>
      <c r="F1264" s="2">
        <v>0</v>
      </c>
      <c r="G1264" s="3">
        <f t="shared" si="38"/>
        <v>96925.241760000004</v>
      </c>
      <c r="H1264" s="3">
        <f t="shared" si="41"/>
        <v>0.44000000000050932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184098</v>
      </c>
      <c r="E1265" s="2">
        <v>0</v>
      </c>
      <c r="F1265" s="2">
        <v>0</v>
      </c>
      <c r="G1265" s="3">
        <f t="shared" si="38"/>
        <v>93889.98</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13399.44</v>
      </c>
      <c r="D1266" s="2">
        <f>BILANCA!E262</f>
        <v>0</v>
      </c>
      <c r="E1266" s="2">
        <v>0</v>
      </c>
      <c r="F1266" s="2">
        <v>0</v>
      </c>
      <c r="G1266" s="3">
        <f t="shared" si="38"/>
        <v>3430.2566400000001</v>
      </c>
      <c r="H1266" s="3">
        <f t="shared" si="41"/>
        <v>0.44000000000050932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155996.57999999999</v>
      </c>
      <c r="E1278" s="2">
        <v>0</v>
      </c>
      <c r="F1278" s="2">
        <v>0</v>
      </c>
      <c r="G1278" s="3">
        <f t="shared" si="38"/>
        <v>83614.166880000004</v>
      </c>
      <c r="H1278" s="3">
        <f t="shared" si="41"/>
        <v>0.42000000001280569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155996.57999999999</v>
      </c>
      <c r="E1281" s="2">
        <v>0</v>
      </c>
      <c r="F1281" s="2">
        <v>0</v>
      </c>
      <c r="G1281" s="3">
        <f t="shared" si="48"/>
        <v>84550.146359999999</v>
      </c>
      <c r="H1281" s="3">
        <f t="shared" si="49"/>
        <v>0.42000000001280569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155996.57999999999</v>
      </c>
      <c r="E1287" s="2">
        <v>0</v>
      </c>
      <c r="F1287" s="2">
        <v>0</v>
      </c>
      <c r="G1287" s="3">
        <f t="shared" si="48"/>
        <v>86422.105320000002</v>
      </c>
      <c r="H1287" s="3">
        <f t="shared" si="49"/>
        <v>0.42000000001280569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5584.41</v>
      </c>
      <c r="D1301" s="2">
        <f>BILANCA!E297</f>
        <v>5584.41</v>
      </c>
      <c r="E1301" s="2">
        <v>0</v>
      </c>
      <c r="F1301" s="2">
        <v>0</v>
      </c>
      <c r="G1301" s="3">
        <f t="shared" si="38"/>
        <v>4875.1899299999995</v>
      </c>
      <c r="H1301" s="3">
        <f t="shared" si="41"/>
        <v>0.81999999999970896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5584.41</v>
      </c>
      <c r="D1302" s="2">
        <f>BILANCA!E298</f>
        <v>5584.41</v>
      </c>
      <c r="E1302" s="2">
        <v>0</v>
      </c>
      <c r="F1302" s="2">
        <v>0</v>
      </c>
      <c r="G1302" s="3">
        <f t="shared" si="38"/>
        <v>4891.9431599999998</v>
      </c>
      <c r="H1302" s="3">
        <f t="shared" si="41"/>
        <v>0.81999999999970896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29651.85</v>
      </c>
      <c r="D1306" s="2">
        <f>BILANCA!E303</f>
        <v>184510.43</v>
      </c>
      <c r="E1306" s="2">
        <v>0</v>
      </c>
      <c r="F1306" s="2">
        <v>0</v>
      </c>
      <c r="G1306" s="3">
        <f t="shared" si="38"/>
        <v>118007.12215999998</v>
      </c>
      <c r="H1306" s="3">
        <f t="shared" si="41"/>
        <v>0.57999999999447027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7705.93</v>
      </c>
      <c r="D1311" s="2">
        <f>BILANCA!E308</f>
        <v>2513.71</v>
      </c>
      <c r="E1311" s="2">
        <v>0</v>
      </c>
      <c r="F1311" s="2">
        <v>0</v>
      </c>
      <c r="G1311" s="3">
        <f t="shared" si="52"/>
        <v>3832.7383500000001</v>
      </c>
      <c r="H1311" s="3">
        <f t="shared" si="41"/>
        <v>0.35999999999967258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29651.85</v>
      </c>
      <c r="D1338" s="2">
        <f>BILANCA!E335</f>
        <v>28513.85</v>
      </c>
      <c r="E1338" s="2">
        <v>0</v>
      </c>
      <c r="F1338" s="2">
        <v>0</v>
      </c>
      <c r="G1338" s="3">
        <f t="shared" si="52"/>
        <v>28430.892399999997</v>
      </c>
      <c r="H1338" s="3">
        <f t="shared" si="41"/>
        <v>0.30000000000291038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123358.5</v>
      </c>
      <c r="D1340" s="2">
        <f>BILANCA!E337</f>
        <v>173711.94</v>
      </c>
      <c r="E1340" s="2">
        <v>0</v>
      </c>
      <c r="F1340" s="2">
        <v>0</v>
      </c>
      <c r="G1340" s="3">
        <f t="shared" si="52"/>
        <v>155358.18540000002</v>
      </c>
      <c r="H1340" s="3">
        <f t="shared" si="41"/>
        <v>0.55999999999767169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993.24</v>
      </c>
      <c r="D1347" s="2">
        <f>BILANCA!E344</f>
        <v>0</v>
      </c>
      <c r="E1347" s="2">
        <v>0</v>
      </c>
      <c r="F1347" s="2">
        <v>0</v>
      </c>
      <c r="G1347" s="3">
        <f t="shared" si="52"/>
        <v>334.72188</v>
      </c>
      <c r="H1347" s="3">
        <f t="shared" si="41"/>
        <v>0.24000000000000909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40105.58</v>
      </c>
      <c r="E1374" s="2">
        <v>0</v>
      </c>
      <c r="F1374" s="2">
        <v>0</v>
      </c>
      <c r="G1374" s="3">
        <f t="shared" si="59"/>
        <v>29196.862240000002</v>
      </c>
      <c r="H1374" s="3">
        <f t="shared" si="60"/>
        <v>0.41999999999825377</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8127.59</v>
      </c>
      <c r="D1383" s="2">
        <f>BILANCA!E380</f>
        <v>1307.96</v>
      </c>
      <c r="E1383" s="2">
        <v>0</v>
      </c>
      <c r="F1383" s="2">
        <v>0</v>
      </c>
      <c r="G1383" s="3">
        <f t="shared" si="59"/>
        <v>4007.3292299999998</v>
      </c>
      <c r="H1383" s="3">
        <f t="shared" si="60"/>
        <v>0.4499999999998181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4978.1400000000003</v>
      </c>
      <c r="E1387" s="2">
        <v>0</v>
      </c>
      <c r="F1387" s="2">
        <v>0</v>
      </c>
      <c r="G1387" s="3">
        <f t="shared" si="59"/>
        <v>3753.5175600000002</v>
      </c>
      <c r="H1387" s="3">
        <f t="shared" si="60"/>
        <v>0.14000000000032742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5584.41</v>
      </c>
      <c r="D1390" s="2">
        <f>BILANCA!E387</f>
        <v>5584.41</v>
      </c>
      <c r="E1390" s="2">
        <v>0</v>
      </c>
      <c r="F1390" s="2">
        <v>0</v>
      </c>
      <c r="G1390" s="3">
        <f t="shared" ref="G1390:G1399" si="61">B1390/1000*C1390+B1390/500*D1390</f>
        <v>6366.2273999999998</v>
      </c>
      <c r="H1390" s="3">
        <f t="shared" ref="H1390:H1399" si="62">ABS(C1390-ROUND(C1390,0))+ABS(D1390-ROUND(D1390,0))</f>
        <v>0.81999999999970896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1405945.3</v>
      </c>
      <c r="D1510" s="2">
        <f>'RAS-funkcijski'!E114</f>
        <v>2003308.4100000004</v>
      </c>
      <c r="E1510" s="2">
        <v>0</v>
      </c>
      <c r="F1510" s="2">
        <v>0</v>
      </c>
      <c r="G1510" s="3">
        <f t="shared" si="52"/>
        <v>595381.83320000011</v>
      </c>
      <c r="H1510" s="3">
        <f t="shared" si="63"/>
        <v>0.71000000042840838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1405945.3</v>
      </c>
      <c r="D1511" s="2">
        <f>'RAS-funkcijski'!E115</f>
        <v>2003308.4100000004</v>
      </c>
      <c r="E1511" s="2">
        <v>0</v>
      </c>
      <c r="F1511" s="2">
        <v>0</v>
      </c>
      <c r="G1511" s="3">
        <f t="shared" si="52"/>
        <v>600794.39532000013</v>
      </c>
      <c r="H1511" s="3">
        <f t="shared" si="63"/>
        <v>0.71000000042840838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1405945.3</v>
      </c>
      <c r="D1513" s="2">
        <f>'RAS-funkcijski'!E117</f>
        <v>2003308.4100000004</v>
      </c>
      <c r="E1513" s="2">
        <v>0</v>
      </c>
      <c r="F1513" s="2">
        <v>0</v>
      </c>
      <c r="G1513" s="3">
        <f t="shared" si="52"/>
        <v>611619.51956000016</v>
      </c>
      <c r="H1513" s="3">
        <f t="shared" si="63"/>
        <v>0.71000000042840838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1405945.3</v>
      </c>
      <c r="D1537" s="14">
        <f>'RAS-funkcijski'!E141</f>
        <v>2003308.4100000004</v>
      </c>
      <c r="E1537" s="14">
        <v>0</v>
      </c>
      <c r="F1537" s="14">
        <v>0</v>
      </c>
      <c r="G1537" s="15">
        <f t="shared" si="52"/>
        <v>741521.0104400001</v>
      </c>
      <c r="H1537" s="15">
        <f t="shared" si="63"/>
        <v>0.71000000042840838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18663.25</v>
      </c>
      <c r="E1538" s="7">
        <v>0</v>
      </c>
      <c r="F1538" s="7">
        <v>0</v>
      </c>
      <c r="G1538" s="8">
        <f t="shared" si="52"/>
        <v>37.326500000000003</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18663.25</v>
      </c>
      <c r="E1539" s="2">
        <v>0</v>
      </c>
      <c r="F1539" s="2">
        <v>0</v>
      </c>
      <c r="G1539" s="3">
        <f t="shared" si="52"/>
        <v>74.653000000000006</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18663.25</v>
      </c>
      <c r="E1540" s="2">
        <v>0</v>
      </c>
      <c r="F1540" s="2">
        <v>0</v>
      </c>
      <c r="G1540" s="3">
        <f t="shared" si="52"/>
        <v>111.9795</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18663.25</v>
      </c>
      <c r="E1542" s="2">
        <v>0</v>
      </c>
      <c r="F1542" s="2">
        <v>0</v>
      </c>
      <c r="G1542" s="3">
        <f t="shared" si="52"/>
        <v>186.63249999999999</v>
      </c>
      <c r="H1542" s="3">
        <f t="shared" si="63"/>
        <v>0.25</v>
      </c>
      <c r="I1542" s="11">
        <f t="shared" si="64"/>
        <v>46.658124999999998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36.630000000000003</v>
      </c>
      <c r="E1571" s="2">
        <v>0</v>
      </c>
      <c r="F1571" s="2">
        <v>0</v>
      </c>
      <c r="G1571" s="3">
        <f t="shared" si="52"/>
        <v>2.4908400000000004</v>
      </c>
      <c r="H1571" s="3">
        <f t="shared" si="63"/>
        <v>0.36999999999999744</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36.630000000000003</v>
      </c>
      <c r="E1572" s="2">
        <v>0</v>
      </c>
      <c r="F1572" s="2">
        <v>0</v>
      </c>
      <c r="G1572" s="3">
        <f t="shared" si="52"/>
        <v>2.5641000000000003</v>
      </c>
      <c r="H1572" s="3">
        <f t="shared" si="63"/>
        <v>0.36999999999999744</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36.630000000000003</v>
      </c>
      <c r="E1573" s="2">
        <v>0</v>
      </c>
      <c r="F1573" s="2">
        <v>0</v>
      </c>
      <c r="G1573" s="3">
        <f t="shared" si="52"/>
        <v>2.6373600000000001</v>
      </c>
      <c r="H1573" s="3">
        <f t="shared" si="63"/>
        <v>0.36999999999999744</v>
      </c>
      <c r="I1573" s="11">
        <f t="shared" ref="I1573:I1576" si="68">G1573*H1573</f>
        <v>0.97582319999999334</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131486.09</v>
      </c>
      <c r="D1582" s="7"/>
      <c r="E1582" s="7">
        <v>0</v>
      </c>
      <c r="F1582" s="7">
        <v>0</v>
      </c>
      <c r="G1582" s="8">
        <f t="shared" ref="G1582:G1686" si="70">B1582/1000*C1582</f>
        <v>131.48608999999999</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1990899.02</v>
      </c>
      <c r="D1583" s="2">
        <v>0</v>
      </c>
      <c r="E1583" s="2">
        <v>0</v>
      </c>
      <c r="F1583" s="2">
        <v>0</v>
      </c>
      <c r="G1583" s="3">
        <f t="shared" si="70"/>
        <v>3981.7980400000001</v>
      </c>
      <c r="H1583" s="3">
        <f t="shared" si="71"/>
        <v>2.0000000018626451E-2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61917.16</v>
      </c>
      <c r="D1584" s="2">
        <v>0</v>
      </c>
      <c r="E1584" s="2">
        <v>0</v>
      </c>
      <c r="F1584" s="2">
        <v>0</v>
      </c>
      <c r="G1584" s="3">
        <f t="shared" si="70"/>
        <v>185.75148000000002</v>
      </c>
      <c r="H1584" s="3">
        <f t="shared" si="71"/>
        <v>0.16000000000349246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1854145.61</v>
      </c>
      <c r="D1585" s="2">
        <v>0</v>
      </c>
      <c r="E1585" s="2">
        <v>0</v>
      </c>
      <c r="F1585" s="2">
        <v>0</v>
      </c>
      <c r="G1585" s="3">
        <f t="shared" si="70"/>
        <v>7416.5824400000001</v>
      </c>
      <c r="H1585" s="3">
        <f t="shared" si="71"/>
        <v>0.38999999989755452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1594463.77</v>
      </c>
      <c r="D1586" s="2">
        <v>0</v>
      </c>
      <c r="E1586" s="2">
        <v>0</v>
      </c>
      <c r="F1586" s="2">
        <v>0</v>
      </c>
      <c r="G1586" s="3">
        <f t="shared" si="70"/>
        <v>7972.3188500000006</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257166.05</v>
      </c>
      <c r="D1587" s="2">
        <v>0</v>
      </c>
      <c r="E1587" s="2">
        <v>0</v>
      </c>
      <c r="F1587" s="2">
        <v>0</v>
      </c>
      <c r="G1587" s="3">
        <f t="shared" si="70"/>
        <v>1542.9963</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2479.86</v>
      </c>
      <c r="D1591" s="2">
        <v>0</v>
      </c>
      <c r="E1591" s="2">
        <v>0</v>
      </c>
      <c r="F1591" s="2">
        <v>0</v>
      </c>
      <c r="G1591" s="3">
        <f t="shared" si="70"/>
        <v>24.7986</v>
      </c>
      <c r="H1591" s="3">
        <f t="shared" si="71"/>
        <v>0.13999999999987267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35.93</v>
      </c>
      <c r="D1592" s="2">
        <v>0</v>
      </c>
      <c r="E1592" s="2">
        <v>0</v>
      </c>
      <c r="F1592" s="2">
        <v>0</v>
      </c>
      <c r="G1592" s="3">
        <f t="shared" si="70"/>
        <v>0.39522999999999997</v>
      </c>
      <c r="H1592" s="3">
        <f t="shared" si="71"/>
        <v>7.0000000000000284E-2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30733.31</v>
      </c>
      <c r="D1594" s="2">
        <v>0</v>
      </c>
      <c r="E1594" s="2">
        <v>0</v>
      </c>
      <c r="F1594" s="2">
        <v>0</v>
      </c>
      <c r="G1594" s="3">
        <f t="shared" si="70"/>
        <v>399.53303</v>
      </c>
      <c r="H1594" s="3">
        <f t="shared" si="71"/>
        <v>0.31000000000130967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44102.94</v>
      </c>
      <c r="D1601" s="2">
        <v>0</v>
      </c>
      <c r="E1601" s="2">
        <v>0</v>
      </c>
      <c r="F1601" s="2">
        <v>0</v>
      </c>
      <c r="G1601" s="3">
        <f>B1601/1000*C1601</f>
        <v>882.05880000000002</v>
      </c>
      <c r="H1601" s="3">
        <f>ABS(C1601-ROUND(C1601,0))</f>
        <v>5.9999999997671694E-2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1907259.6300000001</v>
      </c>
      <c r="D1602" s="2">
        <v>0</v>
      </c>
      <c r="E1602" s="2">
        <v>0</v>
      </c>
      <c r="F1602" s="2">
        <v>0</v>
      </c>
      <c r="G1602" s="3">
        <f t="shared" si="70"/>
        <v>40052.452230000003</v>
      </c>
      <c r="H1602" s="3">
        <f t="shared" si="71"/>
        <v>0.36999999987892807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60068.51</v>
      </c>
      <c r="D1603" s="2">
        <v>0</v>
      </c>
      <c r="E1603" s="2">
        <v>0</v>
      </c>
      <c r="F1603" s="2">
        <v>0</v>
      </c>
      <c r="G1603" s="3">
        <f t="shared" si="70"/>
        <v>1321.50722</v>
      </c>
      <c r="H1603" s="3">
        <f t="shared" si="71"/>
        <v>0.48999999999796273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1805125.23</v>
      </c>
      <c r="D1604" s="2">
        <v>0</v>
      </c>
      <c r="E1604" s="2">
        <v>0</v>
      </c>
      <c r="F1604" s="2">
        <v>0</v>
      </c>
      <c r="G1604" s="3">
        <f t="shared" si="70"/>
        <v>41517.880290000001</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1560007.79</v>
      </c>
      <c r="D1605" s="2">
        <v>0</v>
      </c>
      <c r="E1605" s="2">
        <v>0</v>
      </c>
      <c r="F1605" s="2">
        <v>0</v>
      </c>
      <c r="G1605" s="3">
        <f t="shared" si="70"/>
        <v>37440.186959999999</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241608.41</v>
      </c>
      <c r="D1606" s="2">
        <v>0</v>
      </c>
      <c r="E1606" s="2">
        <v>0</v>
      </c>
      <c r="F1606" s="2">
        <v>0</v>
      </c>
      <c r="G1606" s="3">
        <f t="shared" si="70"/>
        <v>6040.2102500000001</v>
      </c>
      <c r="H1606" s="3">
        <f t="shared" si="71"/>
        <v>0.41000000000349246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2479.86</v>
      </c>
      <c r="D1610" s="2">
        <v>0</v>
      </c>
      <c r="E1610" s="2">
        <v>0</v>
      </c>
      <c r="F1610" s="2">
        <v>0</v>
      </c>
      <c r="G1610" s="3">
        <f t="shared" si="70"/>
        <v>71.915940000000006</v>
      </c>
      <c r="H1610" s="3">
        <f t="shared" si="71"/>
        <v>0.13999999999987267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35.93</v>
      </c>
      <c r="D1611" s="2">
        <v>0</v>
      </c>
      <c r="E1611" s="2">
        <v>0</v>
      </c>
      <c r="F1611" s="2">
        <v>0</v>
      </c>
      <c r="G1611" s="3">
        <f t="shared" si="70"/>
        <v>1.0778999999999999</v>
      </c>
      <c r="H1611" s="3">
        <f t="shared" si="71"/>
        <v>7.0000000000000284E-2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993.24</v>
      </c>
      <c r="D1612" s="2">
        <v>0</v>
      </c>
      <c r="E1612" s="2">
        <v>0</v>
      </c>
      <c r="F1612" s="2">
        <v>0</v>
      </c>
      <c r="G1612" s="3">
        <f t="shared" si="70"/>
        <v>30.79044</v>
      </c>
      <c r="H1612" s="3">
        <f t="shared" si="71"/>
        <v>0.24000000000000909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30733.31</v>
      </c>
      <c r="D1613" s="2">
        <v>0</v>
      </c>
      <c r="E1613" s="2">
        <v>0</v>
      </c>
      <c r="F1613" s="2">
        <v>0</v>
      </c>
      <c r="G1613" s="3">
        <f t="shared" si="70"/>
        <v>983.4659200000001</v>
      </c>
      <c r="H1613" s="3">
        <f t="shared" si="71"/>
        <v>0.31000000000130967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11332.58</v>
      </c>
      <c r="D1620" s="2">
        <v>0</v>
      </c>
      <c r="E1620" s="2">
        <v>0</v>
      </c>
      <c r="F1620" s="2">
        <v>0</v>
      </c>
      <c r="G1620" s="3">
        <f>B1620/1000*C1620</f>
        <v>441.97062</v>
      </c>
      <c r="H1620" s="3">
        <f>ABS(C1620-ROUND(C1620,0))</f>
        <v>0.42000000000007276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215125.47999999975</v>
      </c>
      <c r="D1621" s="2">
        <v>0</v>
      </c>
      <c r="E1621" s="2">
        <v>0</v>
      </c>
      <c r="F1621" s="2">
        <v>0</v>
      </c>
      <c r="G1621" s="3">
        <f t="shared" si="70"/>
        <v>8605.0191999999897</v>
      </c>
      <c r="H1621" s="3">
        <f t="shared" si="71"/>
        <v>0.4799999997485429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215125.47999999998</v>
      </c>
      <c r="D1681" s="2">
        <v>0</v>
      </c>
      <c r="E1681" s="2">
        <v>0</v>
      </c>
      <c r="F1681" s="2">
        <v>0</v>
      </c>
      <c r="G1681" s="3">
        <f t="shared" si="70"/>
        <v>21512.547999999999</v>
      </c>
      <c r="H1681" s="3">
        <f t="shared" si="71"/>
        <v>0.47999999998137355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1307.96</v>
      </c>
      <c r="D1682" s="2">
        <v>0</v>
      </c>
      <c r="E1682" s="2">
        <v>0</v>
      </c>
      <c r="F1682" s="2">
        <v>0</v>
      </c>
      <c r="G1682" s="3">
        <f t="shared" si="70"/>
        <v>132.10396</v>
      </c>
      <c r="H1682" s="3">
        <f t="shared" si="71"/>
        <v>3.999999999996362E-2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173711.94</v>
      </c>
      <c r="D1683" s="2">
        <v>0</v>
      </c>
      <c r="E1683" s="2">
        <v>0</v>
      </c>
      <c r="F1683" s="2">
        <v>0</v>
      </c>
      <c r="G1683" s="3">
        <f t="shared" si="70"/>
        <v>17718.617879999998</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40105.58</v>
      </c>
      <c r="D1686" s="14">
        <v>0</v>
      </c>
      <c r="E1686" s="14">
        <v>0</v>
      </c>
      <c r="F1686" s="14">
        <v>0</v>
      </c>
      <c r="G1686" s="15">
        <f t="shared" si="70"/>
        <v>4211.0859</v>
      </c>
      <c r="H1686" s="15">
        <f t="shared" si="71"/>
        <v>0.41999999999825377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53125" defaultRowHeight="15" customHeight="1" x14ac:dyDescent="0.25"/>
  <cols>
    <col min="1" max="1" width="10.7265625" style="1" customWidth="1"/>
    <col min="2" max="3" width="45.7265625" style="1" customWidth="1"/>
    <col min="4" max="16" width="8" style="1" customWidth="1"/>
  </cols>
  <sheetData>
    <row r="1" spans="1:16" ht="37.5" customHeight="1" x14ac:dyDescent="0.25">
      <c r="A1" s="399" t="s">
        <v>2018</v>
      </c>
      <c r="B1" s="399"/>
      <c r="C1" s="399"/>
    </row>
    <row r="2" spans="1:16" ht="33" customHeight="1" x14ac:dyDescent="0.25">
      <c r="A2" s="400" t="s">
        <v>2019</v>
      </c>
      <c r="B2" s="401"/>
      <c r="C2" s="398"/>
      <c r="D2" s="5"/>
      <c r="E2" s="5"/>
      <c r="F2" s="5"/>
      <c r="G2" s="5"/>
      <c r="H2" s="5"/>
      <c r="I2" s="5"/>
      <c r="J2" s="5"/>
      <c r="K2" s="5"/>
      <c r="L2" s="5"/>
      <c r="M2" s="5"/>
      <c r="N2" s="5"/>
      <c r="O2" s="5"/>
      <c r="P2" s="5"/>
    </row>
    <row r="3" spans="1:16" ht="18.75" customHeight="1" x14ac:dyDescent="0.25">
      <c r="A3" s="222" t="s">
        <v>2020</v>
      </c>
      <c r="B3" s="402" t="s">
        <v>2021</v>
      </c>
      <c r="C3" s="398"/>
      <c r="D3" s="5"/>
      <c r="E3" s="5"/>
      <c r="F3" s="5"/>
      <c r="G3" s="5"/>
      <c r="H3" s="5"/>
      <c r="I3" s="5"/>
      <c r="J3" s="5"/>
      <c r="K3" s="5"/>
      <c r="L3" s="5"/>
      <c r="M3" s="5"/>
      <c r="N3" s="5"/>
      <c r="O3" s="5"/>
      <c r="P3" s="5"/>
    </row>
    <row r="4" spans="1:16" ht="37.5" hidden="1" customHeight="1" x14ac:dyDescent="0.25">
      <c r="A4" s="223" t="s">
        <v>2022</v>
      </c>
      <c r="B4" s="397" t="s">
        <v>2023</v>
      </c>
      <c r="C4" s="398"/>
      <c r="D4" s="5"/>
      <c r="E4" s="5"/>
      <c r="F4" s="5"/>
      <c r="G4" s="5"/>
      <c r="H4" s="5"/>
      <c r="I4" s="5"/>
      <c r="J4" s="5"/>
      <c r="K4" s="5"/>
      <c r="L4" s="5"/>
      <c r="M4" s="5"/>
      <c r="N4" s="5"/>
      <c r="O4" s="5"/>
      <c r="P4" s="5"/>
    </row>
    <row r="5" spans="1:16" ht="48" hidden="1" customHeight="1" x14ac:dyDescent="0.25">
      <c r="A5" s="223" t="s">
        <v>2022</v>
      </c>
      <c r="B5" s="397" t="s">
        <v>2024</v>
      </c>
      <c r="C5" s="398"/>
      <c r="D5" s="5"/>
      <c r="E5" s="5"/>
      <c r="F5" s="5"/>
      <c r="G5" s="5"/>
      <c r="H5" s="5"/>
      <c r="I5" s="5"/>
      <c r="J5" s="5"/>
      <c r="K5" s="5"/>
      <c r="L5" s="5"/>
      <c r="M5" s="5"/>
      <c r="N5" s="5"/>
      <c r="O5" s="5"/>
      <c r="P5" s="5"/>
    </row>
    <row r="6" spans="1:16" ht="59.25" hidden="1" customHeight="1" x14ac:dyDescent="0.25">
      <c r="A6" s="223" t="s">
        <v>2022</v>
      </c>
      <c r="B6" s="397" t="s">
        <v>2025</v>
      </c>
      <c r="C6" s="398"/>
      <c r="D6" s="5"/>
      <c r="E6" s="5"/>
      <c r="F6" s="5"/>
      <c r="G6" s="5"/>
      <c r="H6" s="5"/>
      <c r="I6" s="5"/>
      <c r="J6" s="5"/>
      <c r="K6" s="5"/>
      <c r="L6" s="5"/>
      <c r="M6" s="5"/>
      <c r="N6" s="5"/>
      <c r="O6" s="5"/>
      <c r="P6" s="5"/>
    </row>
    <row r="7" spans="1:16" ht="48" hidden="1" customHeight="1" x14ac:dyDescent="0.25">
      <c r="A7" s="223" t="s">
        <v>2026</v>
      </c>
      <c r="B7" s="397" t="s">
        <v>2027</v>
      </c>
      <c r="C7" s="398"/>
      <c r="D7" s="5"/>
      <c r="E7" s="5"/>
      <c r="F7" s="5"/>
      <c r="G7" s="5"/>
      <c r="H7" s="5"/>
      <c r="I7" s="5"/>
      <c r="J7" s="5"/>
      <c r="K7" s="5"/>
      <c r="L7" s="5"/>
      <c r="M7" s="5"/>
      <c r="N7" s="5"/>
      <c r="O7" s="5"/>
      <c r="P7" s="5"/>
    </row>
    <row r="8" spans="1:16" ht="41.25" hidden="1" customHeight="1" x14ac:dyDescent="0.25">
      <c r="A8" s="223" t="s">
        <v>2028</v>
      </c>
      <c r="B8" s="397" t="s">
        <v>2029</v>
      </c>
      <c r="C8" s="398"/>
      <c r="D8" s="5"/>
      <c r="E8" s="5"/>
      <c r="F8" s="5"/>
      <c r="G8" s="5"/>
      <c r="H8" s="5"/>
      <c r="I8" s="5"/>
      <c r="J8" s="5"/>
      <c r="K8" s="5"/>
      <c r="L8" s="5"/>
      <c r="M8" s="5"/>
      <c r="N8" s="5"/>
      <c r="O8" s="5"/>
      <c r="P8" s="5"/>
    </row>
    <row r="9" spans="1:16" ht="59.25" hidden="1" customHeight="1" x14ac:dyDescent="0.25">
      <c r="A9" s="223" t="s">
        <v>2030</v>
      </c>
      <c r="B9" s="397" t="s">
        <v>2031</v>
      </c>
      <c r="C9" s="398"/>
      <c r="D9" s="5"/>
      <c r="E9" s="5"/>
      <c r="F9" s="5"/>
      <c r="G9" s="5"/>
      <c r="H9" s="5"/>
      <c r="I9" s="5"/>
      <c r="J9" s="5"/>
      <c r="K9" s="5"/>
      <c r="L9" s="5"/>
      <c r="M9" s="5"/>
      <c r="N9" s="5"/>
      <c r="O9" s="5"/>
      <c r="P9" s="5"/>
    </row>
    <row r="10" spans="1:16" ht="61.5" hidden="1" customHeight="1" x14ac:dyDescent="0.25">
      <c r="A10" s="223" t="s">
        <v>2030</v>
      </c>
      <c r="B10" s="397" t="s">
        <v>2032</v>
      </c>
      <c r="C10" s="398"/>
      <c r="D10" s="5"/>
      <c r="E10" s="5"/>
      <c r="F10" s="5"/>
      <c r="G10" s="5"/>
      <c r="H10" s="5"/>
      <c r="I10" s="5"/>
      <c r="J10" s="5"/>
      <c r="K10" s="5"/>
      <c r="L10" s="5"/>
      <c r="M10" s="5"/>
      <c r="N10" s="5"/>
      <c r="O10" s="5"/>
      <c r="P10" s="5"/>
    </row>
    <row r="11" spans="1:16" ht="43.5" hidden="1" customHeight="1" x14ac:dyDescent="0.25">
      <c r="A11" s="223" t="s">
        <v>2030</v>
      </c>
      <c r="B11" s="397" t="s">
        <v>2033</v>
      </c>
      <c r="C11" s="398"/>
      <c r="D11" s="5"/>
      <c r="E11" s="5"/>
      <c r="F11" s="5"/>
      <c r="G11" s="5"/>
      <c r="H11" s="5"/>
      <c r="I11" s="5"/>
      <c r="J11" s="5"/>
      <c r="K11" s="5"/>
      <c r="L11" s="5"/>
      <c r="M11" s="5"/>
      <c r="N11" s="5"/>
      <c r="O11" s="5"/>
      <c r="P11" s="5"/>
    </row>
    <row r="12" spans="1:16" ht="27.75" hidden="1" customHeight="1" x14ac:dyDescent="0.25">
      <c r="A12" s="223" t="s">
        <v>2034</v>
      </c>
      <c r="B12" s="397" t="s">
        <v>2035</v>
      </c>
      <c r="C12" s="398"/>
      <c r="D12" s="5"/>
      <c r="E12" s="5"/>
      <c r="F12" s="5"/>
      <c r="G12" s="5"/>
      <c r="H12" s="5"/>
      <c r="I12" s="5"/>
      <c r="J12" s="5"/>
      <c r="K12" s="5"/>
      <c r="L12" s="5"/>
      <c r="M12" s="5"/>
      <c r="N12" s="5"/>
      <c r="O12" s="5"/>
      <c r="P12" s="5"/>
    </row>
    <row r="13" spans="1:16" ht="27.75" hidden="1" customHeight="1" x14ac:dyDescent="0.25">
      <c r="A13" s="223" t="s">
        <v>2036</v>
      </c>
      <c r="B13" s="397" t="s">
        <v>2037</v>
      </c>
      <c r="C13" s="398"/>
      <c r="D13" s="5"/>
      <c r="E13" s="5"/>
      <c r="F13" s="5"/>
      <c r="G13" s="5"/>
      <c r="H13" s="5"/>
      <c r="I13" s="5"/>
      <c r="J13" s="5"/>
      <c r="K13" s="5"/>
      <c r="L13" s="5"/>
      <c r="M13" s="5"/>
      <c r="N13" s="5"/>
      <c r="O13" s="5"/>
      <c r="P13" s="5"/>
    </row>
    <row r="14" spans="1:16" ht="45.75" hidden="1" customHeight="1" x14ac:dyDescent="0.25">
      <c r="A14" s="223" t="s">
        <v>2038</v>
      </c>
      <c r="B14" s="397" t="s">
        <v>2039</v>
      </c>
      <c r="C14" s="398"/>
      <c r="D14" s="5"/>
      <c r="E14" s="5"/>
      <c r="F14" s="5"/>
      <c r="G14" s="5"/>
      <c r="H14" s="5"/>
      <c r="I14" s="5"/>
      <c r="J14" s="5"/>
      <c r="K14" s="5"/>
      <c r="L14" s="5"/>
      <c r="M14" s="5"/>
      <c r="N14" s="5"/>
      <c r="O14" s="5"/>
      <c r="P14" s="5"/>
    </row>
    <row r="15" spans="1:16" ht="45.75" hidden="1" customHeight="1" x14ac:dyDescent="0.25">
      <c r="A15" s="223" t="s">
        <v>2040</v>
      </c>
      <c r="B15" s="397" t="s">
        <v>2041</v>
      </c>
      <c r="C15" s="398"/>
      <c r="D15" s="5"/>
      <c r="E15" s="5"/>
      <c r="F15" s="5"/>
      <c r="G15" s="5"/>
      <c r="H15" s="5"/>
      <c r="I15" s="5"/>
      <c r="J15" s="5"/>
      <c r="K15" s="5"/>
      <c r="L15" s="5"/>
      <c r="M15" s="5"/>
      <c r="N15" s="5"/>
      <c r="O15" s="5"/>
      <c r="P15" s="5"/>
    </row>
    <row r="16" spans="1:16" ht="51" hidden="1" customHeight="1" x14ac:dyDescent="0.25">
      <c r="A16" s="223" t="s">
        <v>2042</v>
      </c>
      <c r="B16" s="397" t="s">
        <v>2043</v>
      </c>
      <c r="C16" s="398"/>
      <c r="D16" s="5"/>
      <c r="E16" s="5"/>
      <c r="F16" s="5"/>
      <c r="G16" s="5"/>
      <c r="H16" s="5"/>
      <c r="I16" s="5"/>
      <c r="J16" s="5"/>
      <c r="K16" s="5"/>
      <c r="L16" s="5"/>
      <c r="M16" s="5"/>
      <c r="N16" s="5"/>
      <c r="O16" s="5"/>
      <c r="P16" s="5"/>
    </row>
    <row r="17" spans="1:16" ht="27.75" hidden="1" customHeight="1" x14ac:dyDescent="0.25">
      <c r="A17" s="223" t="s">
        <v>2044</v>
      </c>
      <c r="B17" s="397" t="s">
        <v>2045</v>
      </c>
      <c r="C17" s="398"/>
      <c r="D17" s="5"/>
      <c r="E17" s="5"/>
      <c r="F17" s="5"/>
      <c r="G17" s="5"/>
      <c r="H17" s="5"/>
      <c r="I17" s="5"/>
      <c r="J17" s="5"/>
      <c r="K17" s="5"/>
      <c r="L17" s="5"/>
      <c r="M17" s="5"/>
      <c r="N17" s="5"/>
      <c r="O17" s="5"/>
      <c r="P17" s="5"/>
    </row>
    <row r="18" spans="1:16" ht="27.75" hidden="1" customHeight="1" x14ac:dyDescent="0.25">
      <c r="A18" s="223" t="s">
        <v>2046</v>
      </c>
      <c r="B18" s="397" t="s">
        <v>2047</v>
      </c>
      <c r="C18" s="398"/>
      <c r="D18" s="5"/>
      <c r="E18" s="5"/>
      <c r="F18" s="5"/>
      <c r="G18" s="5"/>
      <c r="H18" s="5"/>
      <c r="I18" s="5"/>
      <c r="J18" s="5"/>
      <c r="K18" s="5"/>
      <c r="L18" s="5"/>
      <c r="M18" s="5"/>
      <c r="N18" s="5"/>
      <c r="O18" s="5"/>
      <c r="P18" s="5"/>
    </row>
    <row r="19" spans="1:16" ht="45" hidden="1" customHeight="1" x14ac:dyDescent="0.25">
      <c r="A19" s="223" t="s">
        <v>2046</v>
      </c>
      <c r="B19" s="397" t="s">
        <v>2048</v>
      </c>
      <c r="C19" s="398"/>
      <c r="D19" s="5"/>
      <c r="E19" s="5"/>
      <c r="F19" s="5"/>
      <c r="G19" s="5"/>
      <c r="H19" s="5"/>
      <c r="I19" s="5"/>
      <c r="J19" s="5"/>
      <c r="K19" s="5"/>
      <c r="L19" s="5"/>
      <c r="M19" s="5"/>
      <c r="N19" s="5"/>
      <c r="O19" s="5"/>
      <c r="P19" s="5"/>
    </row>
    <row r="20" spans="1:16" ht="45" hidden="1" customHeight="1" x14ac:dyDescent="0.25">
      <c r="A20" s="223" t="s">
        <v>2049</v>
      </c>
      <c r="B20" s="397" t="s">
        <v>2050</v>
      </c>
      <c r="C20" s="398"/>
      <c r="D20" s="5"/>
      <c r="E20" s="5"/>
      <c r="F20" s="5"/>
      <c r="G20" s="5"/>
      <c r="H20" s="5"/>
      <c r="I20" s="5"/>
      <c r="J20" s="5"/>
      <c r="K20" s="5"/>
      <c r="L20" s="5"/>
      <c r="M20" s="5"/>
      <c r="N20" s="5"/>
      <c r="O20" s="5"/>
      <c r="P20" s="5"/>
    </row>
    <row r="21" spans="1:16" ht="30" hidden="1" customHeight="1" x14ac:dyDescent="0.25">
      <c r="A21" s="223" t="s">
        <v>2051</v>
      </c>
      <c r="B21" s="397" t="s">
        <v>2052</v>
      </c>
      <c r="C21" s="398"/>
      <c r="D21" s="5"/>
      <c r="E21" s="5"/>
      <c r="F21" s="5"/>
      <c r="G21" s="5"/>
      <c r="H21" s="5"/>
      <c r="I21" s="5"/>
      <c r="J21" s="5"/>
      <c r="K21" s="5"/>
      <c r="L21" s="5"/>
      <c r="M21" s="5"/>
      <c r="N21" s="5"/>
      <c r="O21" s="5"/>
      <c r="P21" s="5"/>
    </row>
    <row r="22" spans="1:16" ht="30" hidden="1" customHeight="1" x14ac:dyDescent="0.25">
      <c r="A22" s="223" t="s">
        <v>2053</v>
      </c>
      <c r="B22" s="397" t="s">
        <v>2054</v>
      </c>
      <c r="C22" s="398"/>
      <c r="D22" s="5"/>
      <c r="E22" s="5"/>
      <c r="F22" s="5"/>
      <c r="G22" s="5"/>
      <c r="H22" s="5"/>
      <c r="I22" s="5"/>
      <c r="J22" s="5"/>
      <c r="K22" s="5"/>
      <c r="L22" s="5"/>
      <c r="M22" s="5"/>
      <c r="N22" s="5"/>
      <c r="O22" s="5"/>
      <c r="P22" s="5"/>
    </row>
    <row r="23" spans="1:16" ht="30" hidden="1" customHeight="1" x14ac:dyDescent="0.25">
      <c r="A23" s="223" t="s">
        <v>2055</v>
      </c>
      <c r="B23" s="397" t="s">
        <v>2056</v>
      </c>
      <c r="C23" s="398"/>
      <c r="D23" s="5"/>
      <c r="E23" s="5"/>
      <c r="F23" s="5"/>
      <c r="G23" s="5"/>
      <c r="H23" s="5"/>
      <c r="I23" s="5"/>
      <c r="J23" s="5"/>
      <c r="K23" s="5"/>
      <c r="L23" s="5"/>
      <c r="M23" s="5"/>
      <c r="N23" s="5"/>
      <c r="O23" s="5"/>
      <c r="P23" s="5"/>
    </row>
    <row r="24" spans="1:16" ht="30" hidden="1" customHeight="1" x14ac:dyDescent="0.25">
      <c r="A24" s="223" t="s">
        <v>2057</v>
      </c>
      <c r="B24" s="397" t="s">
        <v>2058</v>
      </c>
      <c r="C24" s="398"/>
      <c r="D24" s="5"/>
      <c r="E24" s="5"/>
      <c r="F24" s="5"/>
      <c r="G24" s="5"/>
      <c r="H24" s="5"/>
      <c r="I24" s="5"/>
      <c r="J24" s="5"/>
      <c r="K24" s="5"/>
      <c r="L24" s="5"/>
      <c r="M24" s="5"/>
      <c r="N24" s="5"/>
      <c r="O24" s="5"/>
      <c r="P24" s="5"/>
    </row>
    <row r="25" spans="1:16" ht="30" hidden="1" customHeight="1" x14ac:dyDescent="0.25">
      <c r="A25" s="223" t="s">
        <v>2059</v>
      </c>
      <c r="B25" s="397" t="s">
        <v>2060</v>
      </c>
      <c r="C25" s="398"/>
      <c r="D25" s="5"/>
      <c r="E25" s="5"/>
      <c r="F25" s="5"/>
      <c r="G25" s="5"/>
      <c r="H25" s="5"/>
      <c r="I25" s="5"/>
      <c r="J25" s="5"/>
      <c r="K25" s="5"/>
      <c r="L25" s="5"/>
      <c r="M25" s="5"/>
      <c r="N25" s="5"/>
      <c r="O25" s="5"/>
      <c r="P25" s="5"/>
    </row>
    <row r="26" spans="1:16" ht="30" hidden="1" customHeight="1" x14ac:dyDescent="0.25">
      <c r="A26" s="223" t="s">
        <v>2061</v>
      </c>
      <c r="B26" s="397" t="s">
        <v>2062</v>
      </c>
      <c r="C26" s="398"/>
      <c r="D26" s="5"/>
      <c r="E26" s="5"/>
      <c r="F26" s="5"/>
      <c r="G26" s="5"/>
      <c r="H26" s="5"/>
      <c r="I26" s="5"/>
      <c r="J26" s="5"/>
      <c r="K26" s="5"/>
      <c r="L26" s="5"/>
      <c r="M26" s="5"/>
      <c r="N26" s="5"/>
      <c r="O26" s="5"/>
      <c r="P26" s="5"/>
    </row>
    <row r="27" spans="1:16" ht="70.5" hidden="1" customHeight="1" x14ac:dyDescent="0.25">
      <c r="A27" s="223" t="s">
        <v>2063</v>
      </c>
      <c r="B27" s="397" t="s">
        <v>2064</v>
      </c>
      <c r="C27" s="398"/>
      <c r="D27" s="5"/>
      <c r="E27" s="5"/>
      <c r="F27" s="5"/>
      <c r="G27" s="5"/>
      <c r="H27" s="5"/>
      <c r="I27" s="5"/>
      <c r="J27" s="5"/>
      <c r="K27" s="5"/>
      <c r="L27" s="5"/>
      <c r="M27" s="5"/>
      <c r="N27" s="5"/>
      <c r="O27" s="5"/>
      <c r="P27" s="5"/>
    </row>
    <row r="28" spans="1:16" ht="48" hidden="1" customHeight="1" x14ac:dyDescent="0.25">
      <c r="A28" s="223" t="s">
        <v>2065</v>
      </c>
      <c r="B28" s="397" t="s">
        <v>2066</v>
      </c>
      <c r="C28" s="398"/>
      <c r="D28" s="5"/>
      <c r="E28" s="5"/>
      <c r="F28" s="5"/>
      <c r="G28" s="5"/>
      <c r="H28" s="5"/>
      <c r="I28" s="5"/>
      <c r="J28" s="5"/>
      <c r="K28" s="5"/>
      <c r="L28" s="5"/>
      <c r="M28" s="5"/>
      <c r="N28" s="5"/>
      <c r="O28" s="5"/>
      <c r="P28" s="5"/>
    </row>
    <row r="29" spans="1:16" ht="100.5" hidden="1" customHeight="1" x14ac:dyDescent="0.25">
      <c r="A29" s="223" t="s">
        <v>2067</v>
      </c>
      <c r="B29" s="397" t="s">
        <v>2068</v>
      </c>
      <c r="C29" s="398"/>
      <c r="D29" s="5"/>
      <c r="E29" s="5"/>
      <c r="F29" s="5"/>
      <c r="G29" s="5"/>
      <c r="H29" s="5"/>
      <c r="I29" s="5"/>
      <c r="J29" s="5"/>
      <c r="K29" s="5"/>
      <c r="L29" s="5"/>
      <c r="M29" s="5"/>
      <c r="N29" s="5"/>
      <c r="O29" s="5"/>
      <c r="P29" s="5"/>
    </row>
    <row r="30" spans="1:16" ht="45" hidden="1" customHeight="1" x14ac:dyDescent="0.25">
      <c r="A30" s="223" t="s">
        <v>2069</v>
      </c>
      <c r="B30" s="397" t="s">
        <v>2070</v>
      </c>
      <c r="C30" s="398"/>
      <c r="D30" s="5"/>
      <c r="E30" s="5"/>
      <c r="F30" s="5"/>
      <c r="G30" s="5"/>
      <c r="H30" s="5"/>
      <c r="I30" s="5"/>
      <c r="J30" s="5"/>
      <c r="K30" s="5"/>
      <c r="L30" s="5"/>
      <c r="M30" s="5"/>
      <c r="N30" s="5"/>
      <c r="O30" s="5"/>
      <c r="P30" s="5"/>
    </row>
    <row r="31" spans="1:16" ht="45" hidden="1" customHeight="1" x14ac:dyDescent="0.25">
      <c r="A31" s="223" t="s">
        <v>2071</v>
      </c>
      <c r="B31" s="397" t="s">
        <v>2072</v>
      </c>
      <c r="C31" s="398"/>
      <c r="D31" s="5"/>
      <c r="E31" s="5"/>
      <c r="F31" s="5"/>
      <c r="G31" s="5"/>
      <c r="H31" s="5"/>
      <c r="I31" s="5"/>
      <c r="J31" s="5"/>
      <c r="K31" s="5"/>
      <c r="L31" s="5"/>
      <c r="M31" s="5"/>
      <c r="N31" s="5"/>
      <c r="O31" s="5"/>
      <c r="P31" s="5"/>
    </row>
    <row r="32" spans="1:16" ht="45" hidden="1" customHeight="1" x14ac:dyDescent="0.25">
      <c r="A32" s="223" t="s">
        <v>2073</v>
      </c>
      <c r="B32" s="397" t="s">
        <v>2074</v>
      </c>
      <c r="C32" s="398"/>
      <c r="D32" s="5"/>
      <c r="E32" s="5"/>
      <c r="F32" s="5"/>
      <c r="G32" s="5"/>
      <c r="H32" s="5"/>
      <c r="I32" s="5"/>
      <c r="J32" s="5"/>
      <c r="K32" s="5"/>
      <c r="L32" s="5"/>
      <c r="M32" s="5"/>
      <c r="N32" s="5"/>
      <c r="O32" s="5"/>
      <c r="P32" s="5"/>
    </row>
    <row r="33" spans="1:16" ht="72" hidden="1" customHeight="1" x14ac:dyDescent="0.25">
      <c r="A33" s="223" t="s">
        <v>2075</v>
      </c>
      <c r="B33" s="397" t="s">
        <v>2076</v>
      </c>
      <c r="C33" s="398"/>
      <c r="D33" s="5"/>
      <c r="E33" s="5"/>
      <c r="F33" s="5"/>
      <c r="G33" s="5"/>
      <c r="H33" s="5"/>
      <c r="I33" s="5"/>
      <c r="J33" s="5"/>
      <c r="K33" s="5"/>
      <c r="L33" s="5"/>
      <c r="M33" s="5"/>
      <c r="N33" s="5"/>
      <c r="O33" s="5"/>
      <c r="P33" s="5"/>
    </row>
    <row r="34" spans="1:16" ht="79.5" hidden="1" customHeight="1" x14ac:dyDescent="0.25">
      <c r="A34" s="223" t="s">
        <v>2077</v>
      </c>
      <c r="B34" s="397" t="s">
        <v>2078</v>
      </c>
      <c r="C34" s="398"/>
      <c r="D34" s="5"/>
      <c r="E34" s="5"/>
      <c r="F34" s="5"/>
      <c r="G34" s="5"/>
      <c r="H34" s="5"/>
      <c r="I34" s="5"/>
      <c r="J34" s="5"/>
      <c r="K34" s="5"/>
      <c r="L34" s="5"/>
      <c r="M34" s="5"/>
      <c r="N34" s="5"/>
      <c r="O34" s="5"/>
      <c r="P34" s="5"/>
    </row>
    <row r="35" spans="1:16" ht="70.5" hidden="1" customHeight="1" x14ac:dyDescent="0.25">
      <c r="A35" s="223" t="s">
        <v>2079</v>
      </c>
      <c r="B35" s="397" t="s">
        <v>2080</v>
      </c>
      <c r="C35" s="398"/>
      <c r="D35" s="5"/>
      <c r="E35" s="5"/>
      <c r="F35" s="5"/>
      <c r="G35" s="5"/>
      <c r="H35" s="5"/>
      <c r="I35" s="5"/>
      <c r="J35" s="5"/>
      <c r="K35" s="5"/>
      <c r="L35" s="5"/>
      <c r="M35" s="5"/>
      <c r="N35" s="5"/>
      <c r="O35" s="5"/>
      <c r="P35" s="5"/>
    </row>
    <row r="36" spans="1:16" ht="45.75" hidden="1" customHeight="1" x14ac:dyDescent="0.25">
      <c r="A36" s="223" t="s">
        <v>2081</v>
      </c>
      <c r="B36" s="397" t="s">
        <v>2082</v>
      </c>
      <c r="C36" s="398"/>
      <c r="D36" s="5"/>
      <c r="E36" s="5"/>
      <c r="F36" s="5"/>
      <c r="G36" s="5"/>
      <c r="H36" s="5"/>
      <c r="I36" s="5"/>
      <c r="J36" s="5"/>
      <c r="K36" s="5"/>
      <c r="L36" s="5"/>
      <c r="M36" s="5"/>
      <c r="N36" s="5"/>
      <c r="O36" s="5"/>
      <c r="P36" s="5"/>
    </row>
    <row r="37" spans="1:16" ht="54.75" hidden="1" customHeight="1" x14ac:dyDescent="0.25">
      <c r="A37" s="223" t="s">
        <v>2083</v>
      </c>
      <c r="B37" s="397" t="s">
        <v>2084</v>
      </c>
      <c r="C37" s="398"/>
      <c r="D37" s="5"/>
      <c r="E37" s="5"/>
      <c r="F37" s="5"/>
      <c r="G37" s="5"/>
      <c r="H37" s="5"/>
      <c r="I37" s="5"/>
      <c r="J37" s="5"/>
      <c r="K37" s="5"/>
      <c r="L37" s="5"/>
      <c r="M37" s="5"/>
      <c r="N37" s="5"/>
      <c r="O37" s="5"/>
      <c r="P37" s="5"/>
    </row>
    <row r="38" spans="1:16" ht="37.5" hidden="1" customHeight="1" x14ac:dyDescent="0.25">
      <c r="A38" s="223" t="s">
        <v>2085</v>
      </c>
      <c r="B38" s="397" t="s">
        <v>2086</v>
      </c>
      <c r="C38" s="398"/>
      <c r="D38" s="5"/>
      <c r="E38" s="5"/>
      <c r="F38" s="5"/>
      <c r="G38" s="5"/>
      <c r="H38" s="5"/>
      <c r="I38" s="5"/>
      <c r="J38" s="5"/>
      <c r="K38" s="5"/>
      <c r="L38" s="5"/>
      <c r="M38" s="5"/>
      <c r="N38" s="5"/>
      <c r="O38" s="5"/>
      <c r="P38" s="5"/>
    </row>
    <row r="39" spans="1:16" ht="61.5" hidden="1" customHeight="1" x14ac:dyDescent="0.25">
      <c r="A39" s="223" t="s">
        <v>2087</v>
      </c>
      <c r="B39" s="397" t="s">
        <v>2088</v>
      </c>
      <c r="C39" s="398"/>
      <c r="D39" s="5"/>
      <c r="E39" s="5"/>
      <c r="F39" s="5"/>
      <c r="G39" s="5"/>
      <c r="H39" s="5"/>
      <c r="I39" s="5"/>
      <c r="J39" s="5"/>
      <c r="K39" s="5"/>
      <c r="L39" s="5"/>
      <c r="M39" s="5"/>
      <c r="N39" s="5"/>
      <c r="O39" s="5"/>
      <c r="P39" s="5"/>
    </row>
    <row r="40" spans="1:16" ht="53.25" hidden="1" customHeight="1" x14ac:dyDescent="0.25">
      <c r="A40" s="223" t="s">
        <v>2089</v>
      </c>
      <c r="B40" s="397" t="s">
        <v>2090</v>
      </c>
      <c r="C40" s="398"/>
      <c r="D40" s="5"/>
      <c r="E40" s="5"/>
      <c r="F40" s="5"/>
      <c r="G40" s="5"/>
      <c r="H40" s="5"/>
      <c r="I40" s="5"/>
      <c r="J40" s="5"/>
      <c r="K40" s="5"/>
      <c r="L40" s="5"/>
      <c r="M40" s="5"/>
      <c r="N40" s="5"/>
      <c r="O40" s="5"/>
      <c r="P40" s="5"/>
    </row>
    <row r="41" spans="1:16" ht="73.5" hidden="1" customHeight="1" x14ac:dyDescent="0.25">
      <c r="A41" s="223" t="s">
        <v>2091</v>
      </c>
      <c r="B41" s="397" t="s">
        <v>2092</v>
      </c>
      <c r="C41" s="398"/>
      <c r="D41" s="5"/>
      <c r="E41" s="5"/>
      <c r="F41" s="5"/>
      <c r="G41" s="5"/>
      <c r="H41" s="5"/>
      <c r="I41" s="5"/>
      <c r="J41" s="5"/>
      <c r="K41" s="5"/>
      <c r="L41" s="5"/>
      <c r="M41" s="5"/>
      <c r="N41" s="5"/>
      <c r="O41" s="5"/>
      <c r="P41" s="5"/>
    </row>
    <row r="42" spans="1:16" ht="57.75" hidden="1" customHeight="1" x14ac:dyDescent="0.25">
      <c r="A42" s="223" t="s">
        <v>2093</v>
      </c>
      <c r="B42" s="397" t="s">
        <v>2094</v>
      </c>
      <c r="C42" s="398"/>
      <c r="D42" s="5"/>
      <c r="E42" s="5"/>
      <c r="F42" s="5"/>
      <c r="G42" s="5"/>
      <c r="H42" s="5"/>
      <c r="I42" s="5"/>
      <c r="J42" s="5"/>
      <c r="K42" s="5"/>
      <c r="L42" s="5"/>
      <c r="M42" s="5"/>
      <c r="N42" s="5"/>
      <c r="O42" s="5"/>
      <c r="P42" s="5"/>
    </row>
    <row r="43" spans="1:16" ht="84" hidden="1" customHeight="1" x14ac:dyDescent="0.25">
      <c r="A43" s="223" t="s">
        <v>2095</v>
      </c>
      <c r="B43" s="397" t="s">
        <v>2096</v>
      </c>
      <c r="C43" s="398"/>
      <c r="D43" s="5"/>
      <c r="E43" s="5"/>
      <c r="F43" s="5"/>
      <c r="G43" s="5"/>
      <c r="H43" s="5"/>
      <c r="I43" s="5"/>
      <c r="J43" s="5"/>
      <c r="K43" s="5"/>
      <c r="L43" s="5"/>
      <c r="M43" s="5"/>
      <c r="N43" s="5"/>
      <c r="O43" s="5"/>
      <c r="P43" s="5"/>
    </row>
    <row r="44" spans="1:16" ht="48" hidden="1" customHeight="1" x14ac:dyDescent="0.25">
      <c r="A44" s="223" t="s">
        <v>2097</v>
      </c>
      <c r="B44" s="397" t="s">
        <v>2098</v>
      </c>
      <c r="C44" s="398"/>
      <c r="D44" s="5"/>
      <c r="E44" s="5"/>
      <c r="F44" s="5"/>
      <c r="G44" s="5"/>
      <c r="H44" s="5"/>
      <c r="I44" s="5"/>
      <c r="J44" s="5"/>
      <c r="K44" s="5"/>
      <c r="L44" s="5"/>
      <c r="M44" s="5"/>
      <c r="N44" s="5"/>
      <c r="O44" s="5"/>
      <c r="P44" s="5"/>
    </row>
    <row r="45" spans="1:16" ht="57" hidden="1" customHeight="1" x14ac:dyDescent="0.25">
      <c r="A45" s="223" t="s">
        <v>2099</v>
      </c>
      <c r="B45" s="397" t="s">
        <v>2100</v>
      </c>
      <c r="C45" s="398"/>
      <c r="D45" s="5"/>
      <c r="E45" s="5"/>
      <c r="F45" s="5"/>
      <c r="G45" s="5"/>
      <c r="H45" s="5"/>
      <c r="I45" s="5"/>
      <c r="J45" s="5"/>
      <c r="K45" s="5"/>
      <c r="L45" s="5"/>
      <c r="M45" s="5"/>
      <c r="N45" s="5"/>
      <c r="O45" s="5"/>
      <c r="P45" s="5"/>
    </row>
    <row r="46" spans="1:16" ht="73.5" hidden="1" customHeight="1" x14ac:dyDescent="0.25">
      <c r="A46" s="223" t="s">
        <v>2101</v>
      </c>
      <c r="B46" s="408" t="s">
        <v>2102</v>
      </c>
      <c r="C46" s="398"/>
      <c r="D46" s="5"/>
      <c r="E46" s="5"/>
      <c r="F46" s="5"/>
      <c r="G46" s="5"/>
      <c r="H46" s="5"/>
      <c r="I46" s="5"/>
      <c r="J46" s="5"/>
      <c r="K46" s="5"/>
      <c r="L46" s="5"/>
      <c r="M46" s="5"/>
      <c r="N46" s="5"/>
      <c r="O46" s="5"/>
      <c r="P46" s="5"/>
    </row>
    <row r="47" spans="1:16" ht="66" hidden="1" customHeight="1" x14ac:dyDescent="0.25">
      <c r="A47" s="39" t="s">
        <v>2103</v>
      </c>
      <c r="B47" s="409" t="s">
        <v>2104</v>
      </c>
      <c r="C47" s="409"/>
      <c r="D47" s="5"/>
      <c r="E47" s="5"/>
      <c r="F47" s="5"/>
      <c r="G47" s="5"/>
      <c r="H47" s="5"/>
      <c r="I47" s="5"/>
      <c r="J47" s="5"/>
      <c r="K47" s="5"/>
      <c r="L47" s="5"/>
      <c r="M47" s="5"/>
      <c r="N47" s="5"/>
      <c r="O47" s="5"/>
      <c r="P47" s="5"/>
    </row>
    <row r="48" spans="1:16" ht="123.75" customHeight="1" x14ac:dyDescent="0.25">
      <c r="A48" s="202" t="s">
        <v>2105</v>
      </c>
      <c r="B48" s="407" t="s">
        <v>2106</v>
      </c>
      <c r="C48" s="406"/>
      <c r="D48" s="5"/>
      <c r="E48" s="5"/>
      <c r="F48" s="5"/>
      <c r="G48" s="5"/>
      <c r="H48" s="5"/>
      <c r="I48" s="5"/>
      <c r="J48" s="5"/>
      <c r="K48" s="5"/>
      <c r="L48" s="5"/>
      <c r="M48" s="5"/>
      <c r="N48" s="5"/>
      <c r="O48" s="5"/>
      <c r="P48" s="5"/>
    </row>
    <row r="49" spans="1:16" ht="34.5" customHeight="1" x14ac:dyDescent="0.25">
      <c r="A49" s="202" t="s">
        <v>2107</v>
      </c>
      <c r="B49" s="405" t="s">
        <v>2108</v>
      </c>
      <c r="C49" s="406"/>
      <c r="D49" s="5"/>
      <c r="E49" s="5"/>
      <c r="F49" s="5"/>
      <c r="G49" s="5"/>
      <c r="H49" s="5"/>
      <c r="I49" s="5"/>
      <c r="J49" s="5"/>
      <c r="K49" s="5"/>
      <c r="L49" s="5"/>
      <c r="M49" s="5"/>
      <c r="N49" s="5"/>
      <c r="O49" s="5"/>
      <c r="P49" s="5"/>
    </row>
    <row r="50" spans="1:16" ht="34.5" customHeight="1" x14ac:dyDescent="0.25">
      <c r="A50" s="202" t="s">
        <v>2109</v>
      </c>
      <c r="B50" s="405" t="s">
        <v>2110</v>
      </c>
      <c r="C50" s="406"/>
      <c r="D50" s="5"/>
      <c r="E50" s="5"/>
      <c r="F50" s="5"/>
      <c r="G50" s="5"/>
      <c r="H50" s="5"/>
      <c r="I50" s="5"/>
      <c r="J50" s="5"/>
      <c r="K50" s="5"/>
      <c r="L50" s="5"/>
      <c r="M50" s="5"/>
      <c r="N50" s="5"/>
      <c r="O50" s="5"/>
      <c r="P50" s="5"/>
    </row>
    <row r="51" spans="1:16" ht="31.5" customHeight="1" x14ac:dyDescent="0.25">
      <c r="A51" s="224" t="s">
        <v>2111</v>
      </c>
      <c r="B51" s="397" t="s">
        <v>2112</v>
      </c>
      <c r="C51" s="398"/>
      <c r="D51" s="5"/>
      <c r="E51" s="5"/>
      <c r="F51" s="5"/>
      <c r="G51" s="5"/>
      <c r="H51" s="5"/>
      <c r="I51" s="5"/>
      <c r="J51" s="5"/>
      <c r="K51" s="5"/>
      <c r="L51" s="5"/>
      <c r="M51" s="5"/>
      <c r="N51" s="5"/>
      <c r="O51" s="5"/>
      <c r="P51" s="5"/>
    </row>
    <row r="52" spans="1:16" ht="31.5" customHeight="1" x14ac:dyDescent="0.25">
      <c r="A52" s="224" t="s">
        <v>2113</v>
      </c>
      <c r="B52" s="397" t="s">
        <v>2114</v>
      </c>
      <c r="C52" s="398"/>
      <c r="D52" s="5"/>
      <c r="E52" s="5"/>
      <c r="F52" s="5"/>
      <c r="G52" s="5"/>
      <c r="H52" s="5"/>
      <c r="I52" s="5"/>
      <c r="J52" s="5"/>
      <c r="K52" s="5"/>
      <c r="L52" s="5"/>
      <c r="M52" s="5"/>
      <c r="N52" s="5"/>
      <c r="O52" s="5"/>
      <c r="P52" s="5"/>
    </row>
    <row r="53" spans="1:16" ht="31.5" customHeight="1" x14ac:dyDescent="0.25">
      <c r="A53" s="224" t="s">
        <v>2115</v>
      </c>
      <c r="B53" s="410" t="s">
        <v>2116</v>
      </c>
      <c r="C53" s="411"/>
      <c r="D53" s="5"/>
      <c r="E53" s="5"/>
      <c r="F53" s="5"/>
      <c r="G53" s="5"/>
      <c r="H53" s="5"/>
      <c r="I53" s="5"/>
      <c r="J53" s="5"/>
      <c r="K53" s="5"/>
      <c r="L53" s="5"/>
      <c r="M53" s="5"/>
      <c r="N53" s="5"/>
      <c r="O53" s="5"/>
      <c r="P53" s="5"/>
    </row>
    <row r="54" spans="1:16" ht="31.5" customHeight="1" x14ac:dyDescent="0.25">
      <c r="A54" s="224" t="s">
        <v>2117</v>
      </c>
      <c r="B54" s="410" t="s">
        <v>2118</v>
      </c>
      <c r="C54" s="411"/>
      <c r="D54" s="5"/>
      <c r="E54" s="5"/>
      <c r="F54" s="5"/>
      <c r="G54" s="5"/>
      <c r="H54" s="5"/>
      <c r="I54" s="5"/>
      <c r="J54" s="5"/>
      <c r="K54" s="5"/>
      <c r="L54" s="5"/>
      <c r="M54" s="5"/>
      <c r="N54" s="5"/>
      <c r="O54" s="5"/>
      <c r="P54" s="5"/>
    </row>
    <row r="55" spans="1:16" ht="54.65" customHeight="1" x14ac:dyDescent="0.25">
      <c r="A55" s="224" t="s">
        <v>2119</v>
      </c>
      <c r="B55" s="410" t="s">
        <v>2120</v>
      </c>
      <c r="C55" s="411"/>
      <c r="D55" s="5"/>
      <c r="E55" s="5"/>
      <c r="F55" s="5"/>
      <c r="G55" s="5"/>
      <c r="H55" s="5"/>
      <c r="I55" s="5"/>
      <c r="J55" s="5"/>
      <c r="K55" s="5"/>
      <c r="L55" s="5"/>
      <c r="M55" s="5"/>
      <c r="N55" s="5"/>
      <c r="O55" s="5"/>
      <c r="P55" s="5"/>
    </row>
    <row r="56" spans="1:16" ht="54.65" customHeight="1" x14ac:dyDescent="0.25">
      <c r="A56" s="224" t="s">
        <v>2121</v>
      </c>
      <c r="B56" s="410" t="s">
        <v>2122</v>
      </c>
      <c r="C56" s="411"/>
      <c r="D56" s="5"/>
      <c r="E56" s="5"/>
      <c r="F56" s="5"/>
      <c r="G56" s="5"/>
      <c r="H56" s="5"/>
      <c r="I56" s="5"/>
      <c r="J56" s="5"/>
      <c r="K56" s="5"/>
      <c r="L56" s="5"/>
      <c r="M56" s="5"/>
      <c r="N56" s="5"/>
      <c r="O56" s="5"/>
      <c r="P56" s="5"/>
    </row>
    <row r="57" spans="1:16" ht="54" customHeight="1" x14ac:dyDescent="0.25">
      <c r="A57" s="224" t="s">
        <v>2123</v>
      </c>
      <c r="B57" s="410" t="s">
        <v>2124</v>
      </c>
      <c r="C57" s="411"/>
      <c r="D57" s="5"/>
      <c r="E57" s="5"/>
      <c r="F57" s="5"/>
      <c r="G57" s="5"/>
      <c r="H57" s="5"/>
      <c r="I57" s="5"/>
      <c r="J57" s="5"/>
      <c r="K57" s="5"/>
      <c r="L57" s="5"/>
      <c r="M57" s="5"/>
      <c r="N57" s="5"/>
      <c r="O57" s="5"/>
      <c r="P57" s="5"/>
    </row>
    <row r="58" spans="1:16" ht="31.15" customHeight="1" x14ac:dyDescent="0.25">
      <c r="A58" s="270" t="s">
        <v>2125</v>
      </c>
      <c r="B58" s="403" t="s">
        <v>2126</v>
      </c>
      <c r="C58" s="404"/>
      <c r="D58" s="5"/>
      <c r="E58" s="5"/>
      <c r="F58" s="5"/>
      <c r="G58" s="5"/>
      <c r="H58" s="5"/>
      <c r="I58" s="5"/>
      <c r="J58" s="5"/>
      <c r="K58" s="5"/>
      <c r="L58" s="5"/>
      <c r="M58" s="5"/>
      <c r="N58" s="5"/>
      <c r="O58" s="5"/>
      <c r="P58" s="5"/>
    </row>
    <row r="59" spans="1:16" ht="46.5" customHeight="1" x14ac:dyDescent="0.25">
      <c r="A59" s="302" t="s">
        <v>2127</v>
      </c>
      <c r="B59" s="395" t="s">
        <v>2128</v>
      </c>
      <c r="C59" s="396"/>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53125" defaultRowHeight="15" customHeight="1" x14ac:dyDescent="0.25"/>
  <cols>
    <col min="1" max="1" width="112.7265625" style="203" customWidth="1"/>
    <col min="2" max="6" width="14.453125" style="1" customWidth="1"/>
  </cols>
  <sheetData>
    <row r="1" spans="1:1" ht="37.5" customHeight="1" x14ac:dyDescent="0.25">
      <c r="A1" s="210" t="s">
        <v>1996</v>
      </c>
    </row>
    <row r="2" spans="1:1" ht="12.75" customHeight="1" x14ac:dyDescent="0.3">
      <c r="A2" s="204"/>
    </row>
    <row r="3" spans="1:1" ht="12.5"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41" x14ac:dyDescent="0.25">
      <c r="A7" s="207" t="s">
        <v>2001</v>
      </c>
    </row>
    <row r="8" spans="1:1" ht="71.5" x14ac:dyDescent="0.25">
      <c r="A8" s="208" t="s">
        <v>2002</v>
      </c>
    </row>
    <row r="9" spans="1:1" ht="20.5" x14ac:dyDescent="0.25">
      <c r="A9" s="205" t="s">
        <v>2003</v>
      </c>
    </row>
    <row r="10" spans="1:1" ht="40.5"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H12" sqref="H12"/>
    </sheetView>
  </sheetViews>
  <sheetFormatPr defaultColWidth="14.453125" defaultRowHeight="15" customHeight="1" x14ac:dyDescent="0.25"/>
  <cols>
    <col min="1" max="1" width="16.54296875" style="316" customWidth="1"/>
    <col min="2" max="2" width="5.7265625" style="316" customWidth="1"/>
    <col min="3" max="3" width="37.453125" style="316" customWidth="1"/>
    <col min="4" max="4" width="9.453125" style="316" customWidth="1"/>
    <col min="5" max="5" width="20.1796875" style="316" customWidth="1"/>
    <col min="6" max="7" width="9.81640625" style="316" customWidth="1"/>
    <col min="8" max="9" width="16.26953125" style="316" customWidth="1"/>
    <col min="10" max="23" width="8" style="316" customWidth="1"/>
    <col min="24" max="24" width="14.453125" style="317" customWidth="1"/>
    <col min="25" max="16384" width="14.453125" style="317"/>
  </cols>
  <sheetData>
    <row r="2" spans="1:23" ht="37.5" customHeight="1" x14ac:dyDescent="0.25">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50008</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5"/>
      <c r="F12" s="328" t="s">
        <v>1983</v>
      </c>
      <c r="G12" s="329"/>
      <c r="H12" s="323" t="s">
        <v>3655</v>
      </c>
      <c r="I12" s="27" t="s">
        <v>1984</v>
      </c>
      <c r="J12" s="228"/>
      <c r="K12" s="228"/>
      <c r="L12" s="5"/>
      <c r="M12" s="5"/>
      <c r="N12" s="5"/>
      <c r="O12" s="5"/>
      <c r="P12" s="5"/>
      <c r="Q12" s="5"/>
      <c r="R12" s="5"/>
      <c r="S12" s="5"/>
      <c r="T12" s="5"/>
      <c r="U12" s="5"/>
      <c r="V12" s="5"/>
      <c r="W12" s="5"/>
    </row>
    <row r="13" spans="1:23" ht="22.5" x14ac:dyDescent="0.25">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6" x14ac:dyDescent="0.25">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5">
      <c r="A17" s="342" t="s">
        <v>1976</v>
      </c>
      <c r="B17" s="361" t="str">
        <f>'PR-RAS'!B6</f>
        <v>PRIHODI POSLOVANJA (šifre 61+62+63+64+65+66+67+68)</v>
      </c>
      <c r="C17" s="357"/>
      <c r="D17" s="357"/>
      <c r="E17" s="357"/>
      <c r="F17" s="358"/>
      <c r="G17" s="28" t="str">
        <f>'PR-RAS'!C6</f>
        <v>6</v>
      </c>
      <c r="H17" s="275">
        <f>'PR-RAS'!D6</f>
        <v>1411903.82</v>
      </c>
      <c r="I17" s="275">
        <f>'PR-RAS'!E6</f>
        <v>1808360.5</v>
      </c>
      <c r="J17" s="5"/>
      <c r="K17" s="5"/>
      <c r="L17" s="5"/>
      <c r="M17" s="5"/>
      <c r="N17" s="5"/>
      <c r="O17" s="5"/>
      <c r="P17" s="5"/>
      <c r="Q17" s="5"/>
      <c r="R17" s="5"/>
      <c r="S17" s="5"/>
      <c r="T17" s="5"/>
      <c r="U17" s="5"/>
      <c r="V17" s="5"/>
      <c r="W17" s="5"/>
    </row>
    <row r="18" spans="1:23" ht="12.75" customHeight="1" x14ac:dyDescent="0.25">
      <c r="A18" s="343"/>
      <c r="B18" s="350" t="str">
        <f>'PR-RAS'!B152</f>
        <v xml:space="preserve">RASHODI POSLOVANJA (šifre 31+32+34+35+36+37+38) </v>
      </c>
      <c r="C18" s="351"/>
      <c r="D18" s="351"/>
      <c r="E18" s="351"/>
      <c r="F18" s="352"/>
      <c r="G18" s="29" t="str">
        <f>'PR-RAS'!C152</f>
        <v>3</v>
      </c>
      <c r="H18" s="275">
        <f>'PR-RAS'!D152</f>
        <v>1359748.2399999998</v>
      </c>
      <c r="I18" s="275">
        <f>'PR-RAS'!E152</f>
        <v>1972695.0900000003</v>
      </c>
      <c r="J18" s="5"/>
      <c r="K18" s="5"/>
      <c r="L18" s="5"/>
      <c r="M18" s="5"/>
      <c r="N18" s="5"/>
      <c r="O18" s="5"/>
      <c r="P18" s="5"/>
      <c r="Q18" s="5"/>
      <c r="R18" s="5"/>
      <c r="S18" s="5"/>
      <c r="T18" s="5"/>
      <c r="U18" s="5"/>
      <c r="V18" s="5"/>
      <c r="W18" s="5"/>
    </row>
    <row r="19" spans="1:23" ht="12.75" customHeight="1" x14ac:dyDescent="0.25">
      <c r="A19" s="343"/>
      <c r="B19" s="350" t="str">
        <f>'PR-RAS'!B649</f>
        <v>Višak prihoda i primitaka raspoloživ u sljedećem razdoblju (šifre X005 + '9221-9222' - Y005 - '9222-9221')</v>
      </c>
      <c r="C19" s="351"/>
      <c r="D19" s="351"/>
      <c r="E19" s="351"/>
      <c r="F19" s="352"/>
      <c r="G19" s="29" t="str">
        <f>'PR-RAS'!C649</f>
        <v>X006</v>
      </c>
      <c r="H19" s="275">
        <f>'PR-RAS'!D649</f>
        <v>15828.130000000252</v>
      </c>
      <c r="I19" s="275">
        <f>'PR-RAS'!E649</f>
        <v>0</v>
      </c>
      <c r="J19" s="5"/>
      <c r="K19" s="5"/>
      <c r="L19" s="5"/>
      <c r="M19" s="5"/>
      <c r="N19" s="5"/>
      <c r="O19" s="5"/>
      <c r="P19" s="5"/>
      <c r="Q19" s="5"/>
      <c r="R19" s="5"/>
      <c r="S19" s="5"/>
      <c r="T19" s="5"/>
      <c r="U19" s="5"/>
      <c r="V19" s="5"/>
      <c r="W19" s="5"/>
    </row>
    <row r="20" spans="1:23" ht="12.75" customHeight="1" x14ac:dyDescent="0.25">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184097.92000000039</v>
      </c>
      <c r="J20" s="5"/>
      <c r="K20" s="5"/>
      <c r="L20" s="5"/>
      <c r="M20" s="5"/>
      <c r="N20" s="5"/>
      <c r="O20" s="5"/>
      <c r="P20" s="5"/>
      <c r="Q20" s="5"/>
      <c r="R20" s="5"/>
      <c r="S20" s="5"/>
      <c r="T20" s="5"/>
      <c r="U20" s="5"/>
      <c r="V20" s="5"/>
      <c r="W20" s="5"/>
    </row>
    <row r="21" spans="1:23" ht="29.25" customHeight="1" x14ac:dyDescent="0.25">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2" t="s">
        <v>1979</v>
      </c>
      <c r="B22" s="361" t="str">
        <f>BILANCA!B7</f>
        <v>Nefinancijska imovina (šifre 01+02+03+04+05+06)</v>
      </c>
      <c r="C22" s="357"/>
      <c r="D22" s="357"/>
      <c r="E22" s="357"/>
      <c r="F22" s="358"/>
      <c r="G22" s="126" t="str">
        <f>BILANCA!C7</f>
        <v>B002</v>
      </c>
      <c r="H22" s="275">
        <f>BILANCA!D7</f>
        <v>131097.61000000002</v>
      </c>
      <c r="I22" s="275">
        <f>BILANCA!E7</f>
        <v>143047.67999999999</v>
      </c>
      <c r="J22" s="5"/>
      <c r="K22" s="5"/>
      <c r="L22" s="5"/>
      <c r="M22" s="5"/>
      <c r="N22" s="5"/>
      <c r="O22" s="5"/>
      <c r="P22" s="5"/>
      <c r="Q22" s="5"/>
      <c r="R22" s="5"/>
      <c r="S22" s="5"/>
      <c r="T22" s="5"/>
      <c r="U22" s="5"/>
      <c r="V22" s="5"/>
      <c r="W22" s="5"/>
    </row>
    <row r="23" spans="1:23" ht="12.75" customHeight="1" x14ac:dyDescent="0.25">
      <c r="A23" s="343"/>
      <c r="B23" s="350" t="str">
        <f>BILANCA!B69</f>
        <v>Financijska imovina (šifre 11+12+13+14+15+16+17+19)</v>
      </c>
      <c r="C23" s="351"/>
      <c r="D23" s="351"/>
      <c r="E23" s="351"/>
      <c r="F23" s="352"/>
      <c r="G23" s="127" t="str">
        <f>BILANCA!C69</f>
        <v>1</v>
      </c>
      <c r="H23" s="275">
        <f>BILANCA!D69</f>
        <v>147314.20000000001</v>
      </c>
      <c r="I23" s="275">
        <f>BILANCA!E69</f>
        <v>187024.13999999998</v>
      </c>
      <c r="J23" s="5"/>
      <c r="K23" s="5"/>
      <c r="L23" s="5"/>
      <c r="M23" s="5"/>
      <c r="N23" s="5"/>
      <c r="O23" s="5"/>
      <c r="P23" s="5"/>
      <c r="Q23" s="5"/>
      <c r="R23" s="5"/>
      <c r="S23" s="5"/>
      <c r="T23" s="5"/>
      <c r="U23" s="5"/>
      <c r="V23" s="5"/>
      <c r="W23" s="5"/>
    </row>
    <row r="24" spans="1:23" ht="12.75" customHeight="1" x14ac:dyDescent="0.25">
      <c r="A24" s="343"/>
      <c r="B24" s="350" t="str">
        <f>BILANCA!B177</f>
        <v xml:space="preserve">Obveze (šifre 23+24+25+26+27+29) </v>
      </c>
      <c r="C24" s="351"/>
      <c r="D24" s="351"/>
      <c r="E24" s="351"/>
      <c r="F24" s="352"/>
      <c r="G24" s="127" t="str">
        <f>BILANCA!C177</f>
        <v>2</v>
      </c>
      <c r="H24" s="275">
        <f>BILANCA!D177</f>
        <v>131486.09</v>
      </c>
      <c r="I24" s="275">
        <f>BILANCA!E177</f>
        <v>215125.48</v>
      </c>
      <c r="J24" s="5"/>
      <c r="K24" s="5"/>
      <c r="L24" s="5"/>
      <c r="M24" s="5"/>
      <c r="N24" s="5"/>
      <c r="O24" s="5"/>
      <c r="P24" s="5"/>
      <c r="Q24" s="5"/>
      <c r="R24" s="5"/>
      <c r="S24" s="5"/>
      <c r="T24" s="5"/>
      <c r="U24" s="5"/>
      <c r="V24" s="5"/>
      <c r="W24" s="5"/>
    </row>
    <row r="25" spans="1:23" ht="12.75" customHeight="1" x14ac:dyDescent="0.25">
      <c r="A25" s="344"/>
      <c r="B25" s="353" t="str">
        <f>BILANCA!B251</f>
        <v>Vlastiti izvori (šifre 91 + 922 - 93 + 96 + 97)</v>
      </c>
      <c r="C25" s="354"/>
      <c r="D25" s="354"/>
      <c r="E25" s="354"/>
      <c r="F25" s="355"/>
      <c r="G25" s="128" t="str">
        <f>BILANCA!C251</f>
        <v>9</v>
      </c>
      <c r="H25" s="275">
        <f>BILANCA!D251</f>
        <v>146925.72</v>
      </c>
      <c r="I25" s="275">
        <f>BILANCA!E251</f>
        <v>114946.33999999997</v>
      </c>
      <c r="J25" s="5"/>
      <c r="K25" s="5"/>
      <c r="L25" s="5"/>
      <c r="M25" s="5"/>
      <c r="N25" s="5"/>
      <c r="O25" s="5"/>
      <c r="P25" s="5"/>
      <c r="Q25" s="5"/>
      <c r="R25" s="5"/>
      <c r="S25" s="5"/>
      <c r="T25" s="5"/>
      <c r="U25" s="5"/>
      <c r="V25" s="5"/>
      <c r="W25" s="5"/>
    </row>
    <row r="26" spans="1:23" ht="46" x14ac:dyDescent="0.25">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5">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3"/>
      <c r="B30" s="350" t="str">
        <f>'RAS-funkcijski'!B114</f>
        <v>Obrazovanje (šifre 091+092+093+094+095+096+097+098)</v>
      </c>
      <c r="C30" s="351"/>
      <c r="D30" s="351"/>
      <c r="E30" s="351"/>
      <c r="F30" s="352"/>
      <c r="G30" s="127" t="str">
        <f>'RAS-funkcijski'!C114</f>
        <v>09</v>
      </c>
      <c r="H30" s="275">
        <f>'RAS-funkcijski'!D114</f>
        <v>1405945.3</v>
      </c>
      <c r="I30" s="275">
        <f>'RAS-funkcijski'!E114</f>
        <v>2003308.4100000004</v>
      </c>
      <c r="J30" s="5"/>
      <c r="K30" s="5"/>
      <c r="L30" s="5"/>
      <c r="M30" s="5"/>
      <c r="N30" s="5"/>
      <c r="O30" s="5"/>
      <c r="P30" s="5"/>
      <c r="Q30" s="5"/>
      <c r="R30" s="5"/>
      <c r="S30" s="5"/>
      <c r="T30" s="5"/>
      <c r="U30" s="5"/>
      <c r="V30" s="5"/>
      <c r="W30" s="5"/>
    </row>
    <row r="31" spans="1:23" ht="12.75" customHeight="1" x14ac:dyDescent="0.25">
      <c r="A31" s="344"/>
      <c r="B31" s="353" t="str">
        <f>'RAS-funkcijski'!B141</f>
        <v>Kontrolni zbroj (šifre 01+02+03+04+05+06+07+08+09+10)</v>
      </c>
      <c r="C31" s="354"/>
      <c r="D31" s="354"/>
      <c r="E31" s="354"/>
      <c r="F31" s="355"/>
      <c r="G31" s="128" t="str">
        <f>'RAS-funkcijski'!C141</f>
        <v>R1</v>
      </c>
      <c r="H31" s="275">
        <f>'RAS-funkcijski'!D141</f>
        <v>1405945.3</v>
      </c>
      <c r="I31" s="275">
        <f>'RAS-funkcijski'!E141</f>
        <v>2003308.4100000004</v>
      </c>
      <c r="J31" s="5"/>
      <c r="K31" s="5"/>
      <c r="L31" s="5"/>
      <c r="M31" s="5"/>
      <c r="N31" s="5"/>
      <c r="O31" s="5"/>
      <c r="P31" s="5"/>
      <c r="Q31" s="5"/>
      <c r="R31" s="5"/>
      <c r="S31" s="5"/>
      <c r="T31" s="5"/>
      <c r="U31" s="5"/>
      <c r="V31" s="5"/>
      <c r="W31" s="5"/>
    </row>
    <row r="32" spans="1:23" ht="29.25" customHeight="1" x14ac:dyDescent="0.25">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2" t="s">
        <v>1981</v>
      </c>
      <c r="B33" s="356" t="str">
        <f>'P-VRIO'!B5</f>
        <v>Promjene u vrijednosti i obujmu imovine (šifre 91511+91512)</v>
      </c>
      <c r="C33" s="357"/>
      <c r="D33" s="357"/>
      <c r="E33" s="357"/>
      <c r="F33" s="358"/>
      <c r="G33" s="126" t="str">
        <f>'P-VRIO'!C5</f>
        <v>9151</v>
      </c>
      <c r="H33" s="275">
        <f>'P-VRIO'!D5</f>
        <v>0</v>
      </c>
      <c r="I33" s="275">
        <f>'P-VRIO'!E5</f>
        <v>18663.25</v>
      </c>
      <c r="J33" s="5"/>
      <c r="K33" s="5"/>
      <c r="L33" s="5"/>
      <c r="M33" s="5"/>
      <c r="N33" s="5"/>
      <c r="O33" s="5"/>
      <c r="P33" s="5"/>
      <c r="Q33" s="5"/>
      <c r="R33" s="5"/>
      <c r="S33" s="5"/>
      <c r="T33" s="5"/>
      <c r="U33" s="5"/>
      <c r="V33" s="5"/>
      <c r="W33" s="5"/>
    </row>
    <row r="34" spans="1:23" ht="12.75" customHeight="1" x14ac:dyDescent="0.25">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3"/>
      <c r="B35" s="359" t="str">
        <f>'P-VRIO'!B38</f>
        <v>Promjene u vrijednosti i obujmu obveza (šifre 91521+91522)</v>
      </c>
      <c r="C35" s="351"/>
      <c r="D35" s="351"/>
      <c r="E35" s="351"/>
      <c r="F35" s="352"/>
      <c r="G35" s="127" t="str">
        <f>'P-VRIO'!C38</f>
        <v>9152</v>
      </c>
      <c r="H35" s="275">
        <f>'P-VRIO'!D38</f>
        <v>0</v>
      </c>
      <c r="I35" s="275">
        <f>'P-VRIO'!E38</f>
        <v>36.630000000000003</v>
      </c>
      <c r="J35" s="5"/>
      <c r="K35" s="5"/>
      <c r="L35" s="5"/>
      <c r="M35" s="5"/>
      <c r="N35" s="5"/>
      <c r="O35" s="5"/>
      <c r="P35" s="5"/>
      <c r="Q35" s="5"/>
      <c r="R35" s="5"/>
      <c r="S35" s="5"/>
      <c r="T35" s="5"/>
      <c r="U35" s="5"/>
      <c r="V35" s="5"/>
      <c r="W35" s="5"/>
    </row>
    <row r="36" spans="1:23" ht="12.75" customHeight="1" x14ac:dyDescent="0.25">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4.5" x14ac:dyDescent="0.25">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2" t="s">
        <v>1982</v>
      </c>
      <c r="B38" s="361" t="str">
        <f>OBVEZE!B5</f>
        <v>Stanje obveza 1. siječnja (=stanju obveza iz Izvještaja o obvezama na 31. prosinca prethodne godine)</v>
      </c>
      <c r="C38" s="357"/>
      <c r="D38" s="357"/>
      <c r="E38" s="357"/>
      <c r="F38" s="358"/>
      <c r="G38" s="126" t="str">
        <f>OBVEZE!C5</f>
        <v>V001</v>
      </c>
      <c r="H38" s="275">
        <f>OBVEZE!D5</f>
        <v>131486.09</v>
      </c>
      <c r="I38" s="275" t="s">
        <v>1993</v>
      </c>
      <c r="J38" s="5"/>
      <c r="K38" s="5"/>
      <c r="L38" s="5"/>
      <c r="M38" s="5"/>
      <c r="N38" s="5"/>
      <c r="O38" s="5"/>
      <c r="P38" s="5"/>
      <c r="Q38" s="5"/>
      <c r="R38" s="5"/>
      <c r="S38" s="5"/>
      <c r="T38" s="5"/>
      <c r="U38" s="5"/>
      <c r="V38" s="5"/>
      <c r="W38" s="5"/>
    </row>
    <row r="39" spans="1:23" ht="12.75" customHeight="1" x14ac:dyDescent="0.25">
      <c r="A39" s="343"/>
      <c r="B39" s="350" t="str">
        <f>OBVEZE!B44</f>
        <v>Stanje obveza na kraju izvještajnog razdoblja (šifre V001+V002-V004) i (šifre V007+V009)</v>
      </c>
      <c r="C39" s="351"/>
      <c r="D39" s="351"/>
      <c r="E39" s="351"/>
      <c r="F39" s="352"/>
      <c r="G39" s="127" t="str">
        <f>OBVEZE!C44</f>
        <v>V006</v>
      </c>
      <c r="H39" s="275" t="s">
        <v>1993</v>
      </c>
      <c r="I39" s="275">
        <f>OBVEZE!D44</f>
        <v>215125.47999999975</v>
      </c>
      <c r="J39" s="5"/>
      <c r="K39" s="5"/>
      <c r="L39" s="5"/>
      <c r="M39" s="5"/>
      <c r="N39" s="5"/>
      <c r="O39" s="5"/>
      <c r="P39" s="5"/>
      <c r="Q39" s="5"/>
      <c r="R39" s="5"/>
      <c r="S39" s="5"/>
      <c r="T39" s="5"/>
      <c r="U39" s="5"/>
      <c r="V39" s="5"/>
      <c r="W39" s="5"/>
    </row>
    <row r="40" spans="1:23" ht="12.75" customHeight="1" x14ac:dyDescent="0.25">
      <c r="A40" s="343"/>
      <c r="B40" s="350" t="str">
        <f>OBVEZE!B45</f>
        <v>Stanje dospjelih obveza na kraju izvještajnog razdoblja (šifre V008+D23+D24 + 'D dio 25,26' + D27)</v>
      </c>
      <c r="C40" s="351"/>
      <c r="D40" s="351"/>
      <c r="E40" s="351"/>
      <c r="F40" s="352"/>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215125.47999999998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4" priority="3" operator="equal">
      <formula>"DA"</formula>
    </cfRule>
  </conditionalFormatting>
  <conditionalFormatting sqref="I7:I12">
    <cfRule type="cellIs" dxfId="33" priority="2" operator="notEqual">
      <formula>"Nema"</formula>
    </cfRule>
  </conditionalFormatting>
  <conditionalFormatting sqref="I13">
    <cfRule type="cellIs" dxfId="32"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6" zoomScaleNormal="100" workbookViewId="0">
      <selection activeCell="A360" sqref="A360:XFD360"/>
    </sheetView>
  </sheetViews>
  <sheetFormatPr defaultColWidth="14.453125" defaultRowHeight="15" customHeight="1" x14ac:dyDescent="0.25"/>
  <cols>
    <col min="1" max="1" width="13.26953125" style="141" customWidth="1"/>
    <col min="2" max="2" width="60.7265625" style="185" customWidth="1"/>
    <col min="3" max="3" width="12.7265625" style="141" customWidth="1"/>
    <col min="4" max="5" width="14.7265625" style="50" customWidth="1"/>
    <col min="6" max="6" width="8.7265625" style="50" customWidth="1"/>
    <col min="7" max="12" width="14.453125" style="46" customWidth="1"/>
    <col min="13" max="16384" width="14.453125" style="46"/>
  </cols>
  <sheetData>
    <row r="1" spans="1:24" ht="44.25" customHeight="1" x14ac:dyDescent="0.25">
      <c r="A1" s="268" t="s">
        <v>0</v>
      </c>
      <c r="B1" s="324" t="s">
        <v>1</v>
      </c>
      <c r="C1" s="268" t="s">
        <v>2</v>
      </c>
      <c r="D1" s="325" t="s">
        <v>3</v>
      </c>
      <c r="E1" s="268" t="s">
        <v>4</v>
      </c>
      <c r="F1" s="326" t="s">
        <v>5</v>
      </c>
    </row>
    <row r="2" spans="1:24" s="174" customFormat="1" ht="50.15" customHeight="1" x14ac:dyDescent="0.25">
      <c r="A2" s="371" t="s">
        <v>6</v>
      </c>
      <c r="B2" s="372"/>
      <c r="C2" s="372"/>
      <c r="D2" s="372"/>
      <c r="E2" s="372"/>
      <c r="F2" s="372"/>
    </row>
    <row r="3" spans="1:24" s="174" customFormat="1" ht="46"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5">
      <c r="A5" s="373" t="s">
        <v>14</v>
      </c>
      <c r="B5" s="374"/>
      <c r="C5" s="166"/>
      <c r="D5" s="52"/>
      <c r="E5" s="52"/>
      <c r="F5" s="44"/>
    </row>
    <row r="6" spans="1:24" ht="12.75" customHeight="1" x14ac:dyDescent="0.25">
      <c r="A6" s="63">
        <v>6</v>
      </c>
      <c r="B6" s="220" t="s">
        <v>15</v>
      </c>
      <c r="C6" s="247" t="s">
        <v>16</v>
      </c>
      <c r="D6" s="60">
        <f>D7+D43+D49+D82+D106+D125+D134+D140</f>
        <v>1411903.82</v>
      </c>
      <c r="E6" s="60">
        <f>E7+E43+E49+E82+E106+E125+E134+E140</f>
        <v>1808360.5</v>
      </c>
      <c r="F6" s="45">
        <f t="shared" ref="F6:F132" si="0">IF(D6&lt;&gt;0,IF(E6/D6&gt;=100,"&gt;&gt;100",E6/D6*100),"-")</f>
        <v>128.0795812281321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3" x14ac:dyDescent="0.25">
      <c r="A49" s="63">
        <v>63</v>
      </c>
      <c r="B49" s="65" t="s">
        <v>101</v>
      </c>
      <c r="C49" s="247" t="s">
        <v>102</v>
      </c>
      <c r="D49" s="60">
        <f>D50+D53+D58+D61+D64+D68+D71+D74+D77</f>
        <v>1257774.74</v>
      </c>
      <c r="E49" s="60">
        <f>E50+E53+E58+E61+E64+E68+E71+E74+E77</f>
        <v>1632611.6</v>
      </c>
      <c r="F49" s="45">
        <f t="shared" si="0"/>
        <v>129.80158911443874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3" x14ac:dyDescent="0.25">
      <c r="A53" s="63">
        <v>632</v>
      </c>
      <c r="B53" s="65" t="s">
        <v>109</v>
      </c>
      <c r="C53" s="247" t="s">
        <v>110</v>
      </c>
      <c r="D53" s="60">
        <f t="shared" ref="D53:E53" si="8">SUM(D54:D57)</f>
        <v>11813.67</v>
      </c>
      <c r="E53" s="60">
        <f t="shared" si="8"/>
        <v>11813.66</v>
      </c>
      <c r="F53" s="45">
        <f t="shared" si="0"/>
        <v>99.999915352299496</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11813.67</v>
      </c>
      <c r="E56" s="194">
        <v>11813.66</v>
      </c>
      <c r="F56" s="45">
        <f t="shared" si="0"/>
        <v>99.999915352299496</v>
      </c>
    </row>
    <row r="57" spans="1:6" ht="12.75" customHeight="1" x14ac:dyDescent="0.25">
      <c r="A57" s="63">
        <v>6324</v>
      </c>
      <c r="B57" s="65" t="s">
        <v>117</v>
      </c>
      <c r="C57" s="247" t="s">
        <v>118</v>
      </c>
      <c r="D57" s="194">
        <v>0</v>
      </c>
      <c r="E57" s="194"/>
      <c r="F57" s="45" t="str">
        <f t="shared" si="0"/>
        <v>-</v>
      </c>
    </row>
    <row r="58" spans="1:6" ht="23" x14ac:dyDescent="0.25">
      <c r="A58" s="63">
        <v>633</v>
      </c>
      <c r="B58" s="65" t="s">
        <v>119</v>
      </c>
      <c r="C58" s="247" t="s">
        <v>120</v>
      </c>
      <c r="D58" s="60">
        <f t="shared" ref="D58:E58" si="9">SUM(D59:D60)</f>
        <v>0</v>
      </c>
      <c r="E58" s="60">
        <f t="shared" si="9"/>
        <v>0</v>
      </c>
      <c r="F58" s="45" t="str">
        <f t="shared" si="0"/>
        <v>-</v>
      </c>
    </row>
    <row r="59" spans="1:6" ht="11.5" x14ac:dyDescent="0.25">
      <c r="A59" s="63">
        <v>6331</v>
      </c>
      <c r="B59" s="65" t="s">
        <v>121</v>
      </c>
      <c r="C59" s="247" t="s">
        <v>122</v>
      </c>
      <c r="D59" s="194">
        <v>0</v>
      </c>
      <c r="E59" s="194"/>
      <c r="F59" s="45" t="str">
        <f t="shared" si="0"/>
        <v>-</v>
      </c>
    </row>
    <row r="60" spans="1:6" ht="11.5"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3"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3" x14ac:dyDescent="0.25">
      <c r="A68" s="63" t="s">
        <v>139</v>
      </c>
      <c r="B68" s="183" t="s">
        <v>140</v>
      </c>
      <c r="C68" s="247" t="s">
        <v>139</v>
      </c>
      <c r="D68" s="60">
        <f t="shared" ref="D68:E68" si="11">SUM(D69:D70)</f>
        <v>1243798.71</v>
      </c>
      <c r="E68" s="60">
        <f t="shared" si="11"/>
        <v>1592815.2000000002</v>
      </c>
      <c r="F68" s="45">
        <f t="shared" si="0"/>
        <v>128.06052837922627</v>
      </c>
    </row>
    <row r="69" spans="1:6" ht="12.75" customHeight="1" x14ac:dyDescent="0.25">
      <c r="A69" s="63" t="s">
        <v>141</v>
      </c>
      <c r="B69" s="64" t="s">
        <v>142</v>
      </c>
      <c r="C69" s="247" t="s">
        <v>141</v>
      </c>
      <c r="D69" s="194">
        <v>1243798.71</v>
      </c>
      <c r="E69" s="194">
        <v>1592506.12</v>
      </c>
      <c r="F69" s="45">
        <f t="shared" si="0"/>
        <v>128.0356786991683</v>
      </c>
    </row>
    <row r="70" spans="1:6" ht="11.5" x14ac:dyDescent="0.25">
      <c r="A70" s="63" t="s">
        <v>143</v>
      </c>
      <c r="B70" s="64" t="s">
        <v>144</v>
      </c>
      <c r="C70" s="247" t="s">
        <v>143</v>
      </c>
      <c r="D70" s="194">
        <v>0</v>
      </c>
      <c r="E70" s="194">
        <v>309.08</v>
      </c>
      <c r="F70" s="45" t="str">
        <f t="shared" si="0"/>
        <v>-</v>
      </c>
    </row>
    <row r="71" spans="1:6" ht="23" x14ac:dyDescent="0.25">
      <c r="A71" s="63" t="s">
        <v>145</v>
      </c>
      <c r="B71" s="65" t="s">
        <v>146</v>
      </c>
      <c r="C71" s="248" t="s">
        <v>145</v>
      </c>
      <c r="D71" s="60">
        <f t="shared" ref="D71:E71" si="12">SUM(D72:D73)</f>
        <v>0</v>
      </c>
      <c r="E71" s="60">
        <f t="shared" si="12"/>
        <v>0</v>
      </c>
      <c r="F71" s="45" t="str">
        <f t="shared" si="0"/>
        <v>-</v>
      </c>
    </row>
    <row r="72" spans="1:6" ht="23" x14ac:dyDescent="0.25">
      <c r="A72" s="63" t="s">
        <v>147</v>
      </c>
      <c r="B72" s="65" t="s">
        <v>148</v>
      </c>
      <c r="C72" s="248" t="s">
        <v>147</v>
      </c>
      <c r="D72" s="194">
        <v>0</v>
      </c>
      <c r="E72" s="194"/>
      <c r="F72" s="45" t="str">
        <f t="shared" si="0"/>
        <v>-</v>
      </c>
    </row>
    <row r="73" spans="1:6" ht="23"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27982.74</v>
      </c>
      <c r="F74" s="45" t="str">
        <f t="shared" si="0"/>
        <v>-</v>
      </c>
    </row>
    <row r="75" spans="1:6" ht="12.75" customHeight="1" x14ac:dyDescent="0.25">
      <c r="A75" s="63" t="s">
        <v>153</v>
      </c>
      <c r="B75" s="65" t="s">
        <v>154</v>
      </c>
      <c r="C75" s="247" t="s">
        <v>153</v>
      </c>
      <c r="D75" s="194">
        <v>0</v>
      </c>
      <c r="E75" s="194">
        <v>27982.74</v>
      </c>
      <c r="F75" s="45" t="str">
        <f t="shared" si="0"/>
        <v>-</v>
      </c>
    </row>
    <row r="76" spans="1:6" ht="12.75" customHeight="1" x14ac:dyDescent="0.25">
      <c r="A76" s="63" t="s">
        <v>155</v>
      </c>
      <c r="B76" s="65" t="s">
        <v>156</v>
      </c>
      <c r="C76" s="247" t="s">
        <v>155</v>
      </c>
      <c r="D76" s="194">
        <v>0</v>
      </c>
      <c r="E76" s="194"/>
      <c r="F76" s="45" t="str">
        <f t="shared" si="0"/>
        <v>-</v>
      </c>
    </row>
    <row r="77" spans="1:6" ht="11.5" x14ac:dyDescent="0.25">
      <c r="A77" s="63" t="s">
        <v>157</v>
      </c>
      <c r="B77" s="65" t="s">
        <v>158</v>
      </c>
      <c r="C77" s="247" t="s">
        <v>157</v>
      </c>
      <c r="D77" s="60">
        <f t="shared" ref="D77:E77" si="14">SUM(D78:D81)</f>
        <v>2162.36</v>
      </c>
      <c r="E77" s="60">
        <f t="shared" si="14"/>
        <v>0</v>
      </c>
      <c r="F77" s="45">
        <f t="shared" si="0"/>
        <v>0</v>
      </c>
    </row>
    <row r="78" spans="1:6" ht="12.75" customHeight="1" x14ac:dyDescent="0.25">
      <c r="A78" s="63">
        <v>6391</v>
      </c>
      <c r="B78" s="64" t="s">
        <v>159</v>
      </c>
      <c r="C78" s="247" t="s">
        <v>160</v>
      </c>
      <c r="D78" s="194">
        <v>2162.36</v>
      </c>
      <c r="E78" s="194"/>
      <c r="F78" s="45">
        <f t="shared" si="0"/>
        <v>0</v>
      </c>
    </row>
    <row r="79" spans="1:6" ht="12.75" customHeight="1" x14ac:dyDescent="0.25">
      <c r="A79" s="63">
        <v>6392</v>
      </c>
      <c r="B79" s="64" t="s">
        <v>161</v>
      </c>
      <c r="C79" s="247" t="s">
        <v>162</v>
      </c>
      <c r="D79" s="194">
        <v>0</v>
      </c>
      <c r="E79" s="194"/>
      <c r="F79" s="45" t="str">
        <f t="shared" si="0"/>
        <v>-</v>
      </c>
    </row>
    <row r="80" spans="1:6" ht="23" x14ac:dyDescent="0.25">
      <c r="A80" s="63">
        <v>6393</v>
      </c>
      <c r="B80" s="64" t="s">
        <v>163</v>
      </c>
      <c r="C80" s="247" t="s">
        <v>164</v>
      </c>
      <c r="D80" s="194">
        <v>0</v>
      </c>
      <c r="E80" s="194"/>
      <c r="F80" s="45" t="str">
        <f t="shared" si="0"/>
        <v>-</v>
      </c>
    </row>
    <row r="81" spans="1:6" ht="23"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3"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23"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3" x14ac:dyDescent="0.25">
      <c r="A99" s="63">
        <v>6431</v>
      </c>
      <c r="B99" s="65" t="s">
        <v>201</v>
      </c>
      <c r="C99" s="247" t="s">
        <v>202</v>
      </c>
      <c r="D99" s="194">
        <v>0</v>
      </c>
      <c r="E99" s="194"/>
      <c r="F99" s="45" t="str">
        <f t="shared" si="0"/>
        <v>-</v>
      </c>
    </row>
    <row r="100" spans="1:6" ht="23" x14ac:dyDescent="0.25">
      <c r="A100" s="63">
        <v>6432</v>
      </c>
      <c r="B100" s="182" t="s">
        <v>203</v>
      </c>
      <c r="C100" s="247" t="s">
        <v>204</v>
      </c>
      <c r="D100" s="194">
        <v>0</v>
      </c>
      <c r="E100" s="194"/>
      <c r="F100" s="45" t="str">
        <f t="shared" si="0"/>
        <v>-</v>
      </c>
    </row>
    <row r="101" spans="1:6" ht="23" x14ac:dyDescent="0.25">
      <c r="A101" s="63">
        <v>6433</v>
      </c>
      <c r="B101" s="182" t="s">
        <v>205</v>
      </c>
      <c r="C101" s="247" t="s">
        <v>206</v>
      </c>
      <c r="D101" s="194">
        <v>0</v>
      </c>
      <c r="E101" s="194"/>
      <c r="F101" s="45" t="str">
        <f t="shared" si="0"/>
        <v>-</v>
      </c>
    </row>
    <row r="102" spans="1:6" ht="11.5" x14ac:dyDescent="0.25">
      <c r="A102" s="63">
        <v>6434</v>
      </c>
      <c r="B102" s="65" t="s">
        <v>207</v>
      </c>
      <c r="C102" s="247" t="s">
        <v>208</v>
      </c>
      <c r="D102" s="194">
        <v>0</v>
      </c>
      <c r="E102" s="194"/>
      <c r="F102" s="45" t="str">
        <f t="shared" si="0"/>
        <v>-</v>
      </c>
    </row>
    <row r="103" spans="1:6" ht="23" x14ac:dyDescent="0.25">
      <c r="A103" s="63">
        <v>6435</v>
      </c>
      <c r="B103" s="182" t="s">
        <v>209</v>
      </c>
      <c r="C103" s="247" t="s">
        <v>210</v>
      </c>
      <c r="D103" s="194">
        <v>0</v>
      </c>
      <c r="E103" s="194"/>
      <c r="F103" s="45" t="str">
        <f t="shared" si="0"/>
        <v>-</v>
      </c>
    </row>
    <row r="104" spans="1:6" ht="23"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3" x14ac:dyDescent="0.25">
      <c r="A106" s="63">
        <v>65</v>
      </c>
      <c r="B106" s="220" t="s">
        <v>215</v>
      </c>
      <c r="C106" s="247" t="s">
        <v>216</v>
      </c>
      <c r="D106" s="60">
        <f>D107+D112+D120+D124</f>
        <v>1632.5</v>
      </c>
      <c r="E106" s="60">
        <f>E107+E112+E120+E124</f>
        <v>4807</v>
      </c>
      <c r="F106" s="45">
        <f t="shared" si="0"/>
        <v>294.4563552833078</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1632.5</v>
      </c>
      <c r="E112" s="60">
        <f t="shared" si="20"/>
        <v>4807</v>
      </c>
      <c r="F112" s="45">
        <f t="shared" si="0"/>
        <v>294.4563552833078</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1632.5</v>
      </c>
      <c r="E117" s="194">
        <v>4807</v>
      </c>
      <c r="F117" s="45">
        <f t="shared" si="0"/>
        <v>294.4563552833078</v>
      </c>
    </row>
    <row r="118" spans="1:6" ht="12.75" customHeight="1" x14ac:dyDescent="0.25">
      <c r="A118" s="63">
        <v>6527</v>
      </c>
      <c r="B118" s="64" t="s">
        <v>239</v>
      </c>
      <c r="C118" s="247" t="s">
        <v>240</v>
      </c>
      <c r="D118" s="194">
        <v>0</v>
      </c>
      <c r="E118" s="194"/>
      <c r="F118" s="45" t="str">
        <f t="shared" si="0"/>
        <v>-</v>
      </c>
    </row>
    <row r="119" spans="1:6" ht="23"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3" x14ac:dyDescent="0.25">
      <c r="A125" s="63">
        <v>66</v>
      </c>
      <c r="B125" s="182" t="s">
        <v>253</v>
      </c>
      <c r="C125" s="247" t="s">
        <v>254</v>
      </c>
      <c r="D125" s="60">
        <f t="shared" ref="D125:E125" si="22">D126+D129</f>
        <v>750</v>
      </c>
      <c r="E125" s="60">
        <f t="shared" si="22"/>
        <v>6285.16</v>
      </c>
      <c r="F125" s="45">
        <f t="shared" si="0"/>
        <v>838.02133333333336</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3" x14ac:dyDescent="0.25">
      <c r="A129" s="63">
        <v>663</v>
      </c>
      <c r="B129" s="182" t="s">
        <v>261</v>
      </c>
      <c r="C129" s="247" t="s">
        <v>262</v>
      </c>
      <c r="D129" s="60">
        <f t="shared" ref="D129:E129" si="24">SUM(D130:D133)</f>
        <v>750</v>
      </c>
      <c r="E129" s="60">
        <f t="shared" si="24"/>
        <v>6285.16</v>
      </c>
      <c r="F129" s="45">
        <f t="shared" si="0"/>
        <v>838.02133333333336</v>
      </c>
    </row>
    <row r="130" spans="1:6" ht="12.75" customHeight="1" x14ac:dyDescent="0.25">
      <c r="A130" s="63">
        <v>6631</v>
      </c>
      <c r="B130" s="65" t="s">
        <v>263</v>
      </c>
      <c r="C130" s="247" t="s">
        <v>264</v>
      </c>
      <c r="D130" s="194">
        <v>250</v>
      </c>
      <c r="E130" s="194">
        <v>3285.16</v>
      </c>
      <c r="F130" s="45">
        <f t="shared" si="0"/>
        <v>1314.0639999999999</v>
      </c>
    </row>
    <row r="131" spans="1:6" ht="12.75" customHeight="1" x14ac:dyDescent="0.25">
      <c r="A131" s="63">
        <v>6632</v>
      </c>
      <c r="B131" s="182" t="s">
        <v>265</v>
      </c>
      <c r="C131" s="247" t="s">
        <v>266</v>
      </c>
      <c r="D131" s="194">
        <v>500</v>
      </c>
      <c r="E131" s="194">
        <v>3000</v>
      </c>
      <c r="F131" s="45">
        <f t="shared" si="0"/>
        <v>600</v>
      </c>
    </row>
    <row r="132" spans="1:6" ht="23" x14ac:dyDescent="0.25">
      <c r="A132" s="63" t="s">
        <v>267</v>
      </c>
      <c r="B132" s="182" t="s">
        <v>268</v>
      </c>
      <c r="C132" s="248" t="s">
        <v>267</v>
      </c>
      <c r="D132" s="194">
        <v>0</v>
      </c>
      <c r="E132" s="194"/>
      <c r="F132" s="45" t="str">
        <f t="shared" si="0"/>
        <v>-</v>
      </c>
    </row>
    <row r="133" spans="1:6" ht="23" x14ac:dyDescent="0.25">
      <c r="A133" s="63" t="s">
        <v>269</v>
      </c>
      <c r="B133" s="182" t="s">
        <v>270</v>
      </c>
      <c r="C133" s="248" t="s">
        <v>269</v>
      </c>
      <c r="D133" s="194">
        <v>0</v>
      </c>
      <c r="E133" s="194"/>
      <c r="F133" s="45" t="str">
        <f>IF(D133&lt;&gt;0,IF(E133/D133&gt;=100,"&gt;&gt;100",E133/D133*100),"-")</f>
        <v>-</v>
      </c>
    </row>
    <row r="134" spans="1:6" ht="23" x14ac:dyDescent="0.25">
      <c r="A134" s="63">
        <v>67</v>
      </c>
      <c r="B134" s="182" t="s">
        <v>271</v>
      </c>
      <c r="C134" s="247" t="s">
        <v>272</v>
      </c>
      <c r="D134" s="60">
        <f t="shared" ref="D134:E134" si="25">D135+D139</f>
        <v>151746.58000000002</v>
      </c>
      <c r="E134" s="60">
        <f t="shared" si="25"/>
        <v>160398.69</v>
      </c>
      <c r="F134" s="45">
        <f t="shared" ref="F134:F229" si="26">IF(D134&lt;&gt;0,IF(E134/D134&gt;=100,"&gt;&gt;100",E134/D134*100),"-")</f>
        <v>105.70168368868676</v>
      </c>
    </row>
    <row r="135" spans="1:6" ht="23" x14ac:dyDescent="0.25">
      <c r="A135" s="63">
        <v>671</v>
      </c>
      <c r="B135" s="182" t="s">
        <v>273</v>
      </c>
      <c r="C135" s="247" t="s">
        <v>274</v>
      </c>
      <c r="D135" s="60">
        <f t="shared" ref="D135:E135" si="27">SUM(D136:D138)</f>
        <v>151746.58000000002</v>
      </c>
      <c r="E135" s="60">
        <f t="shared" si="27"/>
        <v>160398.69</v>
      </c>
      <c r="F135" s="45">
        <f t="shared" si="26"/>
        <v>105.70168368868676</v>
      </c>
    </row>
    <row r="136" spans="1:6" ht="12.75" customHeight="1" x14ac:dyDescent="0.25">
      <c r="A136" s="63">
        <v>6711</v>
      </c>
      <c r="B136" s="65" t="s">
        <v>275</v>
      </c>
      <c r="C136" s="247" t="s">
        <v>276</v>
      </c>
      <c r="D136" s="194">
        <v>105383.69</v>
      </c>
      <c r="E136" s="194">
        <v>142194.15</v>
      </c>
      <c r="F136" s="45">
        <f t="shared" si="26"/>
        <v>134.92994029721297</v>
      </c>
    </row>
    <row r="137" spans="1:6" ht="23" x14ac:dyDescent="0.25">
      <c r="A137" s="63">
        <v>6712</v>
      </c>
      <c r="B137" s="182" t="s">
        <v>277</v>
      </c>
      <c r="C137" s="247" t="s">
        <v>278</v>
      </c>
      <c r="D137" s="194">
        <v>46362.89</v>
      </c>
      <c r="E137" s="194">
        <v>18204.54</v>
      </c>
      <c r="F137" s="45">
        <f t="shared" si="26"/>
        <v>39.265326212408247</v>
      </c>
    </row>
    <row r="138" spans="1:6" ht="23"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4258.05</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v>4258.05</v>
      </c>
      <c r="F151" s="45" t="str">
        <f t="shared" si="26"/>
        <v>-</v>
      </c>
    </row>
    <row r="152" spans="1:6" ht="12.75" customHeight="1" x14ac:dyDescent="0.25">
      <c r="A152" s="63">
        <v>3</v>
      </c>
      <c r="B152" s="64" t="s">
        <v>307</v>
      </c>
      <c r="C152" s="247" t="s">
        <v>13</v>
      </c>
      <c r="D152" s="60">
        <f>D153+D164+D202+D221+D230+D262+D273</f>
        <v>1359748.2399999998</v>
      </c>
      <c r="E152" s="60">
        <f>E153+E164+E202+E221+E230+E262+E273</f>
        <v>1972695.0900000003</v>
      </c>
      <c r="F152" s="45">
        <f t="shared" si="26"/>
        <v>145.07796605053892</v>
      </c>
    </row>
    <row r="153" spans="1:6" ht="12.75" customHeight="1" x14ac:dyDescent="0.25">
      <c r="A153" s="63">
        <v>31</v>
      </c>
      <c r="B153" s="64" t="s">
        <v>308</v>
      </c>
      <c r="C153" s="247" t="s">
        <v>3</v>
      </c>
      <c r="D153" s="60">
        <f t="shared" ref="D153:E153" si="30">D154+D159+D160</f>
        <v>1182434.4699999997</v>
      </c>
      <c r="E153" s="60">
        <f t="shared" si="30"/>
        <v>1696926.4500000002</v>
      </c>
      <c r="F153" s="45">
        <f t="shared" si="26"/>
        <v>143.51124675856249</v>
      </c>
    </row>
    <row r="154" spans="1:6" ht="12.75" customHeight="1" x14ac:dyDescent="0.25">
      <c r="A154" s="63">
        <v>311</v>
      </c>
      <c r="B154" s="64" t="s">
        <v>309</v>
      </c>
      <c r="C154" s="247" t="s">
        <v>310</v>
      </c>
      <c r="D154" s="60">
        <f t="shared" ref="D154:E154" si="31">SUM(D155:D158)</f>
        <v>980178.75999999989</v>
      </c>
      <c r="E154" s="60">
        <f t="shared" si="31"/>
        <v>1405866.6600000001</v>
      </c>
      <c r="F154" s="45">
        <f t="shared" si="26"/>
        <v>143.42961889931183</v>
      </c>
    </row>
    <row r="155" spans="1:6" ht="12.75" customHeight="1" x14ac:dyDescent="0.25">
      <c r="A155" s="63">
        <v>3111</v>
      </c>
      <c r="B155" s="64" t="s">
        <v>311</v>
      </c>
      <c r="C155" s="247" t="s">
        <v>312</v>
      </c>
      <c r="D155" s="194">
        <v>918431.09</v>
      </c>
      <c r="E155" s="194">
        <v>1308300.06</v>
      </c>
      <c r="F155" s="45">
        <f t="shared" si="26"/>
        <v>142.44945257678506</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16870.96</v>
      </c>
      <c r="E157" s="194">
        <v>34380.230000000003</v>
      </c>
      <c r="F157" s="45">
        <f t="shared" si="26"/>
        <v>203.78348357177066</v>
      </c>
    </row>
    <row r="158" spans="1:6" ht="12.75" customHeight="1" x14ac:dyDescent="0.25">
      <c r="A158" s="63">
        <v>3114</v>
      </c>
      <c r="B158" s="65" t="s">
        <v>317</v>
      </c>
      <c r="C158" s="247" t="s">
        <v>318</v>
      </c>
      <c r="D158" s="194">
        <v>44876.71</v>
      </c>
      <c r="E158" s="194">
        <v>63186.37</v>
      </c>
      <c r="F158" s="45">
        <f t="shared" si="26"/>
        <v>140.79991603662569</v>
      </c>
    </row>
    <row r="159" spans="1:6" ht="12.75" customHeight="1" x14ac:dyDescent="0.25">
      <c r="A159" s="63">
        <v>312</v>
      </c>
      <c r="B159" s="65" t="s">
        <v>319</v>
      </c>
      <c r="C159" s="247" t="s">
        <v>320</v>
      </c>
      <c r="D159" s="194">
        <v>43543.22</v>
      </c>
      <c r="E159" s="194">
        <v>55048.07</v>
      </c>
      <c r="F159" s="45">
        <f t="shared" si="26"/>
        <v>126.42167942563734</v>
      </c>
    </row>
    <row r="160" spans="1:6" ht="12.75" customHeight="1" x14ac:dyDescent="0.25">
      <c r="A160" s="63">
        <v>313</v>
      </c>
      <c r="B160" s="65" t="s">
        <v>321</v>
      </c>
      <c r="C160" s="247" t="s">
        <v>322</v>
      </c>
      <c r="D160" s="60">
        <f t="shared" ref="D160:E160" si="32">SUM(D161:D163)</f>
        <v>158712.49</v>
      </c>
      <c r="E160" s="60">
        <f t="shared" si="32"/>
        <v>236011.72</v>
      </c>
      <c r="F160" s="45">
        <f t="shared" si="26"/>
        <v>148.70393628125927</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158712.49</v>
      </c>
      <c r="E162" s="194">
        <v>236011.72</v>
      </c>
      <c r="F162" s="45">
        <f t="shared" si="26"/>
        <v>148.70393628125927</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175511.67</v>
      </c>
      <c r="E164" s="60">
        <f>E165+E170+E178+E188+E189+E194</f>
        <v>273252.84999999998</v>
      </c>
      <c r="F164" s="45">
        <f t="shared" si="26"/>
        <v>155.68927695805067</v>
      </c>
    </row>
    <row r="165" spans="1:6" ht="12.75" customHeight="1" x14ac:dyDescent="0.25">
      <c r="A165" s="63">
        <v>321</v>
      </c>
      <c r="B165" s="64" t="s">
        <v>331</v>
      </c>
      <c r="C165" s="247" t="s">
        <v>332</v>
      </c>
      <c r="D165" s="60">
        <f t="shared" ref="D165:E165" si="33">SUM(D166:D169)</f>
        <v>30585.4</v>
      </c>
      <c r="E165" s="60">
        <f t="shared" si="33"/>
        <v>41962.11</v>
      </c>
      <c r="F165" s="45">
        <f t="shared" si="26"/>
        <v>137.19653821758092</v>
      </c>
    </row>
    <row r="166" spans="1:6" ht="12.75" customHeight="1" x14ac:dyDescent="0.25">
      <c r="A166" s="63">
        <v>3211</v>
      </c>
      <c r="B166" s="64" t="s">
        <v>333</v>
      </c>
      <c r="C166" s="247" t="s">
        <v>334</v>
      </c>
      <c r="D166" s="194">
        <v>7149.34</v>
      </c>
      <c r="E166" s="194">
        <v>9227.9599999999991</v>
      </c>
      <c r="F166" s="45">
        <f t="shared" si="26"/>
        <v>129.07429217242429</v>
      </c>
    </row>
    <row r="167" spans="1:6" ht="12.75" customHeight="1" x14ac:dyDescent="0.25">
      <c r="A167" s="63">
        <v>3212</v>
      </c>
      <c r="B167" s="64" t="s">
        <v>335</v>
      </c>
      <c r="C167" s="247" t="s">
        <v>336</v>
      </c>
      <c r="D167" s="194">
        <v>19441.259999999998</v>
      </c>
      <c r="E167" s="194">
        <v>30964.9</v>
      </c>
      <c r="F167" s="45">
        <f t="shared" si="26"/>
        <v>159.27414169657729</v>
      </c>
    </row>
    <row r="168" spans="1:6" ht="12.75" customHeight="1" x14ac:dyDescent="0.25">
      <c r="A168" s="63">
        <v>3213</v>
      </c>
      <c r="B168" s="64" t="s">
        <v>337</v>
      </c>
      <c r="C168" s="247" t="s">
        <v>338</v>
      </c>
      <c r="D168" s="194">
        <v>1412.88</v>
      </c>
      <c r="E168" s="194">
        <v>1614.25</v>
      </c>
      <c r="F168" s="45">
        <f t="shared" si="26"/>
        <v>114.25244889870334</v>
      </c>
    </row>
    <row r="169" spans="1:6" ht="12.75" customHeight="1" x14ac:dyDescent="0.25">
      <c r="A169" s="63">
        <v>3214</v>
      </c>
      <c r="B169" s="64" t="s">
        <v>339</v>
      </c>
      <c r="C169" s="247" t="s">
        <v>340</v>
      </c>
      <c r="D169" s="194">
        <v>2581.92</v>
      </c>
      <c r="E169" s="194">
        <v>155</v>
      </c>
      <c r="F169" s="45">
        <f t="shared" si="26"/>
        <v>6.003284377517506</v>
      </c>
    </row>
    <row r="170" spans="1:6" ht="12.75" customHeight="1" x14ac:dyDescent="0.25">
      <c r="A170" s="63">
        <v>322</v>
      </c>
      <c r="B170" s="64" t="s">
        <v>341</v>
      </c>
      <c r="C170" s="247" t="s">
        <v>342</v>
      </c>
      <c r="D170" s="60">
        <f t="shared" ref="D170:E170" si="34">SUM(D171:D177)</f>
        <v>45976.21</v>
      </c>
      <c r="E170" s="60">
        <f t="shared" si="34"/>
        <v>55839.9</v>
      </c>
      <c r="F170" s="45">
        <f t="shared" si="26"/>
        <v>121.45389974510732</v>
      </c>
    </row>
    <row r="171" spans="1:6" ht="12.75" customHeight="1" x14ac:dyDescent="0.25">
      <c r="A171" s="63">
        <v>3221</v>
      </c>
      <c r="B171" s="64" t="s">
        <v>343</v>
      </c>
      <c r="C171" s="247" t="s">
        <v>344</v>
      </c>
      <c r="D171" s="194">
        <v>8082.21</v>
      </c>
      <c r="E171" s="194">
        <v>7142.85</v>
      </c>
      <c r="F171" s="45">
        <f t="shared" si="26"/>
        <v>88.377436369507848</v>
      </c>
    </row>
    <row r="172" spans="1:6" ht="12.75" customHeight="1" x14ac:dyDescent="0.25">
      <c r="A172" s="63">
        <v>3222</v>
      </c>
      <c r="B172" s="64" t="s">
        <v>345</v>
      </c>
      <c r="C172" s="247" t="s">
        <v>346</v>
      </c>
      <c r="D172" s="194">
        <v>25256.86</v>
      </c>
      <c r="E172" s="194">
        <v>33035.410000000003</v>
      </c>
      <c r="F172" s="45">
        <f t="shared" si="26"/>
        <v>130.79777137775639</v>
      </c>
    </row>
    <row r="173" spans="1:6" ht="12.75" customHeight="1" x14ac:dyDescent="0.25">
      <c r="A173" s="63">
        <v>3223</v>
      </c>
      <c r="B173" s="65" t="s">
        <v>347</v>
      </c>
      <c r="C173" s="247" t="s">
        <v>348</v>
      </c>
      <c r="D173" s="194">
        <v>9197.33</v>
      </c>
      <c r="E173" s="194">
        <v>11886.88</v>
      </c>
      <c r="F173" s="45">
        <f t="shared" si="26"/>
        <v>129.24272587805373</v>
      </c>
    </row>
    <row r="174" spans="1:6" ht="12.75" customHeight="1" x14ac:dyDescent="0.25">
      <c r="A174" s="63">
        <v>3224</v>
      </c>
      <c r="B174" s="65" t="s">
        <v>349</v>
      </c>
      <c r="C174" s="247" t="s">
        <v>350</v>
      </c>
      <c r="D174" s="194">
        <v>2712.51</v>
      </c>
      <c r="E174" s="194">
        <v>557.54999999999995</v>
      </c>
      <c r="F174" s="45">
        <f t="shared" si="26"/>
        <v>20.554762931749558</v>
      </c>
    </row>
    <row r="175" spans="1:6" ht="12.75" customHeight="1" x14ac:dyDescent="0.25">
      <c r="A175" s="63">
        <v>3225</v>
      </c>
      <c r="B175" s="65" t="s">
        <v>351</v>
      </c>
      <c r="C175" s="247" t="s">
        <v>352</v>
      </c>
      <c r="D175" s="194">
        <v>647.71</v>
      </c>
      <c r="E175" s="194">
        <v>3217.21</v>
      </c>
      <c r="F175" s="45">
        <f t="shared" si="26"/>
        <v>496.70531565052255</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79.59</v>
      </c>
      <c r="E177" s="194"/>
      <c r="F177" s="45">
        <f t="shared" si="26"/>
        <v>0</v>
      </c>
    </row>
    <row r="178" spans="1:6" ht="12.75" customHeight="1" x14ac:dyDescent="0.25">
      <c r="A178" s="63">
        <v>323</v>
      </c>
      <c r="B178" s="65" t="s">
        <v>357</v>
      </c>
      <c r="C178" s="247" t="s">
        <v>358</v>
      </c>
      <c r="D178" s="60">
        <f t="shared" ref="D178:E178" si="35">SUM(D179:D187)</f>
        <v>89582.16</v>
      </c>
      <c r="E178" s="60">
        <f t="shared" si="35"/>
        <v>149244.46999999997</v>
      </c>
      <c r="F178" s="45">
        <f t="shared" si="26"/>
        <v>166.60066022074034</v>
      </c>
    </row>
    <row r="179" spans="1:6" ht="12.75" customHeight="1" x14ac:dyDescent="0.25">
      <c r="A179" s="63">
        <v>3231</v>
      </c>
      <c r="B179" s="65" t="s">
        <v>359</v>
      </c>
      <c r="C179" s="247" t="s">
        <v>360</v>
      </c>
      <c r="D179" s="194">
        <v>69331.679999999993</v>
      </c>
      <c r="E179" s="194">
        <v>117175.17</v>
      </c>
      <c r="F179" s="45">
        <f t="shared" si="26"/>
        <v>169.00667919773474</v>
      </c>
    </row>
    <row r="180" spans="1:6" ht="12.75" customHeight="1" x14ac:dyDescent="0.25">
      <c r="A180" s="63">
        <v>3232</v>
      </c>
      <c r="B180" s="65" t="s">
        <v>361</v>
      </c>
      <c r="C180" s="247" t="s">
        <v>362</v>
      </c>
      <c r="D180" s="194">
        <v>4746.58</v>
      </c>
      <c r="E180" s="194">
        <v>5196.12</v>
      </c>
      <c r="F180" s="45">
        <f t="shared" si="26"/>
        <v>109.47081898967257</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2261.91</v>
      </c>
      <c r="E182" s="194">
        <v>2497.8200000000002</v>
      </c>
      <c r="F182" s="45">
        <f t="shared" si="26"/>
        <v>110.42968111021219</v>
      </c>
    </row>
    <row r="183" spans="1:6" ht="12.75" customHeight="1" x14ac:dyDescent="0.25">
      <c r="A183" s="63">
        <v>3235</v>
      </c>
      <c r="B183" s="64" t="s">
        <v>367</v>
      </c>
      <c r="C183" s="247" t="s">
        <v>368</v>
      </c>
      <c r="D183" s="194">
        <v>4665.75</v>
      </c>
      <c r="E183" s="194">
        <v>10167.5</v>
      </c>
      <c r="F183" s="45">
        <f t="shared" si="26"/>
        <v>217.91780528318063</v>
      </c>
    </row>
    <row r="184" spans="1:6" ht="12.75" customHeight="1" x14ac:dyDescent="0.25">
      <c r="A184" s="63">
        <v>3236</v>
      </c>
      <c r="B184" s="64" t="s">
        <v>369</v>
      </c>
      <c r="C184" s="247" t="s">
        <v>370</v>
      </c>
      <c r="D184" s="194">
        <v>439.54</v>
      </c>
      <c r="E184" s="194">
        <v>1300.05</v>
      </c>
      <c r="F184" s="45">
        <f t="shared" si="26"/>
        <v>295.77512854347725</v>
      </c>
    </row>
    <row r="185" spans="1:6" ht="12.75" customHeight="1" x14ac:dyDescent="0.25">
      <c r="A185" s="63">
        <v>3237</v>
      </c>
      <c r="B185" s="64" t="s">
        <v>371</v>
      </c>
      <c r="C185" s="247" t="s">
        <v>372</v>
      </c>
      <c r="D185" s="194">
        <v>1506.6</v>
      </c>
      <c r="E185" s="194">
        <v>4577.5</v>
      </c>
      <c r="F185" s="45">
        <f t="shared" si="26"/>
        <v>303.82981547856104</v>
      </c>
    </row>
    <row r="186" spans="1:6" ht="12.75" customHeight="1" x14ac:dyDescent="0.25">
      <c r="A186" s="63">
        <v>3238</v>
      </c>
      <c r="B186" s="64" t="s">
        <v>373</v>
      </c>
      <c r="C186" s="247" t="s">
        <v>374</v>
      </c>
      <c r="D186" s="194">
        <v>2006.88</v>
      </c>
      <c r="E186" s="194">
        <v>2872.99</v>
      </c>
      <c r="F186" s="45">
        <f t="shared" si="26"/>
        <v>143.15703978314596</v>
      </c>
    </row>
    <row r="187" spans="1:6" ht="12.75" customHeight="1" x14ac:dyDescent="0.25">
      <c r="A187" s="63">
        <v>3239</v>
      </c>
      <c r="B187" s="64" t="s">
        <v>375</v>
      </c>
      <c r="C187" s="247" t="s">
        <v>376</v>
      </c>
      <c r="D187" s="194">
        <v>4623.22</v>
      </c>
      <c r="E187" s="194">
        <v>5457.32</v>
      </c>
      <c r="F187" s="45">
        <f t="shared" si="26"/>
        <v>118.04153814873615</v>
      </c>
    </row>
    <row r="188" spans="1:6" ht="12.75" customHeight="1" x14ac:dyDescent="0.25">
      <c r="A188" s="63">
        <v>324</v>
      </c>
      <c r="B188" s="64" t="s">
        <v>377</v>
      </c>
      <c r="C188" s="247" t="s">
        <v>378</v>
      </c>
      <c r="D188" s="194">
        <v>0</v>
      </c>
      <c r="E188" s="194"/>
      <c r="F188" s="45" t="str">
        <f t="shared" si="26"/>
        <v>-</v>
      </c>
    </row>
    <row r="189" spans="1:6" ht="23"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9367.9</v>
      </c>
      <c r="E194" s="60">
        <f t="shared" si="36"/>
        <v>26206.370000000003</v>
      </c>
      <c r="F194" s="45">
        <f t="shared" si="26"/>
        <v>279.74647466347852</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2355.39</v>
      </c>
      <c r="E196" s="194">
        <v>2232.77</v>
      </c>
      <c r="F196" s="45">
        <f t="shared" si="26"/>
        <v>94.794068073652355</v>
      </c>
    </row>
    <row r="197" spans="1:6" ht="12.75" customHeight="1" x14ac:dyDescent="0.25">
      <c r="A197" s="63">
        <v>3293</v>
      </c>
      <c r="B197" s="64" t="s">
        <v>395</v>
      </c>
      <c r="C197" s="247" t="s">
        <v>396</v>
      </c>
      <c r="D197" s="194">
        <v>0</v>
      </c>
      <c r="E197" s="194"/>
      <c r="F197" s="45" t="str">
        <f t="shared" si="26"/>
        <v>-</v>
      </c>
    </row>
    <row r="198" spans="1:6" ht="12.75" customHeight="1" x14ac:dyDescent="0.25">
      <c r="A198" s="63">
        <v>3294</v>
      </c>
      <c r="B198" s="64" t="s">
        <v>397</v>
      </c>
      <c r="C198" s="247" t="s">
        <v>398</v>
      </c>
      <c r="D198" s="194">
        <v>0</v>
      </c>
      <c r="E198" s="194"/>
      <c r="F198" s="45" t="str">
        <f t="shared" si="26"/>
        <v>-</v>
      </c>
    </row>
    <row r="199" spans="1:6" ht="12.75" customHeight="1" x14ac:dyDescent="0.25">
      <c r="A199" s="63">
        <v>3295</v>
      </c>
      <c r="B199" s="64" t="s">
        <v>399</v>
      </c>
      <c r="C199" s="247" t="s">
        <v>400</v>
      </c>
      <c r="D199" s="194">
        <v>325.58</v>
      </c>
      <c r="E199" s="194">
        <v>4753.3500000000004</v>
      </c>
      <c r="F199" s="45">
        <f t="shared" si="26"/>
        <v>1459.9637569875301</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6686.93</v>
      </c>
      <c r="E201" s="194">
        <v>19220.25</v>
      </c>
      <c r="F201" s="45">
        <f t="shared" si="26"/>
        <v>287.43010619222872</v>
      </c>
    </row>
    <row r="202" spans="1:6" ht="12.75" customHeight="1" x14ac:dyDescent="0.25">
      <c r="A202" s="63">
        <v>34</v>
      </c>
      <c r="B202" s="183" t="s">
        <v>405</v>
      </c>
      <c r="C202" s="247" t="s">
        <v>406</v>
      </c>
      <c r="D202" s="60">
        <f t="shared" ref="D202:E202" si="37">D203+D208+D216</f>
        <v>0</v>
      </c>
      <c r="E202" s="60">
        <f t="shared" si="37"/>
        <v>0</v>
      </c>
      <c r="F202" s="45" t="str">
        <f t="shared" si="26"/>
        <v>-</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3" x14ac:dyDescent="0.25">
      <c r="A209" s="63">
        <v>3421</v>
      </c>
      <c r="B209" s="64" t="s">
        <v>419</v>
      </c>
      <c r="C209" s="247" t="s">
        <v>420</v>
      </c>
      <c r="D209" s="194">
        <v>0</v>
      </c>
      <c r="E209" s="194"/>
      <c r="F209" s="45" t="str">
        <f t="shared" si="26"/>
        <v>-</v>
      </c>
    </row>
    <row r="210" spans="1:6" ht="23" x14ac:dyDescent="0.25">
      <c r="A210" s="63">
        <v>3422</v>
      </c>
      <c r="B210" s="183" t="s">
        <v>421</v>
      </c>
      <c r="C210" s="247" t="s">
        <v>422</v>
      </c>
      <c r="D210" s="194">
        <v>0</v>
      </c>
      <c r="E210" s="194"/>
      <c r="F210" s="45" t="str">
        <f t="shared" si="26"/>
        <v>-</v>
      </c>
    </row>
    <row r="211" spans="1:6" ht="23"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3"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0</v>
      </c>
      <c r="E216" s="60">
        <f t="shared" si="40"/>
        <v>0</v>
      </c>
      <c r="F216" s="45" t="str">
        <f t="shared" si="26"/>
        <v>-</v>
      </c>
    </row>
    <row r="217" spans="1:6" ht="12.75" customHeight="1" x14ac:dyDescent="0.25">
      <c r="A217" s="63">
        <v>3431</v>
      </c>
      <c r="B217" s="182" t="s">
        <v>435</v>
      </c>
      <c r="C217" s="247" t="s">
        <v>436</v>
      </c>
      <c r="D217" s="194">
        <v>0</v>
      </c>
      <c r="E217" s="194"/>
      <c r="F217" s="45" t="str">
        <f t="shared" si="26"/>
        <v>-</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3"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5"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3" x14ac:dyDescent="0.25">
      <c r="A229" s="63" t="s">
        <v>459</v>
      </c>
      <c r="B229" s="64" t="s">
        <v>460</v>
      </c>
      <c r="C229" s="247" t="s">
        <v>459</v>
      </c>
      <c r="D229" s="194">
        <v>0</v>
      </c>
      <c r="E229" s="194"/>
      <c r="F229" s="45" t="str">
        <f t="shared" si="26"/>
        <v>-</v>
      </c>
    </row>
    <row r="230" spans="1:6" ht="23"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3"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1.5" x14ac:dyDescent="0.25">
      <c r="A236" s="63">
        <v>3622</v>
      </c>
      <c r="B236" s="65" t="s">
        <v>473</v>
      </c>
      <c r="C236" s="247" t="s">
        <v>474</v>
      </c>
      <c r="D236" s="194">
        <v>0</v>
      </c>
      <c r="E236" s="194"/>
      <c r="F236" s="45" t="str">
        <f t="shared" si="44"/>
        <v>-</v>
      </c>
    </row>
    <row r="237" spans="1:6" ht="11.5" x14ac:dyDescent="0.25">
      <c r="A237" s="63">
        <v>363</v>
      </c>
      <c r="B237" s="65" t="s">
        <v>475</v>
      </c>
      <c r="C237" s="247" t="s">
        <v>476</v>
      </c>
      <c r="D237" s="60">
        <f t="shared" ref="D237:E237" si="47">SUM(D238:D241)</f>
        <v>0</v>
      </c>
      <c r="E237" s="60">
        <f t="shared" si="47"/>
        <v>0</v>
      </c>
      <c r="F237" s="45" t="str">
        <f t="shared" si="44"/>
        <v>-</v>
      </c>
    </row>
    <row r="238" spans="1:6" ht="11.5" x14ac:dyDescent="0.25">
      <c r="A238" s="63">
        <v>3631</v>
      </c>
      <c r="B238" s="65" t="s">
        <v>477</v>
      </c>
      <c r="C238" s="247" t="s">
        <v>478</v>
      </c>
      <c r="D238" s="194">
        <v>0</v>
      </c>
      <c r="E238" s="194"/>
      <c r="F238" s="45" t="str">
        <f t="shared" si="44"/>
        <v>-</v>
      </c>
    </row>
    <row r="239" spans="1:6" ht="11.5" x14ac:dyDescent="0.25">
      <c r="A239" s="63">
        <v>3632</v>
      </c>
      <c r="B239" s="65" t="s">
        <v>479</v>
      </c>
      <c r="C239" s="247" t="s">
        <v>480</v>
      </c>
      <c r="D239" s="194">
        <v>0</v>
      </c>
      <c r="E239" s="194"/>
      <c r="F239" s="45" t="str">
        <f t="shared" si="44"/>
        <v>-</v>
      </c>
    </row>
    <row r="240" spans="1:6" ht="23" x14ac:dyDescent="0.25">
      <c r="A240" s="63" t="s">
        <v>481</v>
      </c>
      <c r="B240" s="65" t="s">
        <v>482</v>
      </c>
      <c r="C240" s="248" t="s">
        <v>481</v>
      </c>
      <c r="D240" s="194">
        <v>0</v>
      </c>
      <c r="E240" s="194"/>
      <c r="F240" s="45" t="str">
        <f t="shared" si="44"/>
        <v>-</v>
      </c>
    </row>
    <row r="241" spans="1:6" ht="23" x14ac:dyDescent="0.25">
      <c r="A241" s="63" t="s">
        <v>483</v>
      </c>
      <c r="B241" s="65" t="s">
        <v>484</v>
      </c>
      <c r="C241" s="248" t="s">
        <v>483</v>
      </c>
      <c r="D241" s="194">
        <v>0</v>
      </c>
      <c r="E241" s="194"/>
      <c r="F241" s="45" t="str">
        <f t="shared" si="44"/>
        <v>-</v>
      </c>
    </row>
    <row r="242" spans="1:6" ht="23" x14ac:dyDescent="0.25">
      <c r="A242" s="70" t="s">
        <v>485</v>
      </c>
      <c r="B242" s="65" t="s">
        <v>486</v>
      </c>
      <c r="C242" s="277" t="s">
        <v>485</v>
      </c>
      <c r="D242" s="60">
        <f>SUM(D243:D245)</f>
        <v>0</v>
      </c>
      <c r="E242" s="60">
        <f>SUM(E243:E245)</f>
        <v>0</v>
      </c>
      <c r="F242" s="233" t="str">
        <f t="shared" si="44"/>
        <v>-</v>
      </c>
    </row>
    <row r="243" spans="1:6" ht="11.5" x14ac:dyDescent="0.25">
      <c r="A243" s="70" t="s">
        <v>487</v>
      </c>
      <c r="B243" s="65" t="s">
        <v>133</v>
      </c>
      <c r="C243" s="277" t="s">
        <v>487</v>
      </c>
      <c r="D243" s="192"/>
      <c r="E243" s="192"/>
      <c r="F243" s="71" t="str">
        <f t="shared" si="44"/>
        <v>-</v>
      </c>
    </row>
    <row r="244" spans="1:6" ht="11.5" x14ac:dyDescent="0.25">
      <c r="A244" s="70" t="s">
        <v>488</v>
      </c>
      <c r="B244" s="65" t="s">
        <v>135</v>
      </c>
      <c r="C244" s="277" t="s">
        <v>488</v>
      </c>
      <c r="D244" s="192"/>
      <c r="E244" s="192"/>
      <c r="F244" s="71" t="str">
        <f t="shared" si="44"/>
        <v>-</v>
      </c>
    </row>
    <row r="245" spans="1:6" ht="11.5"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3"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3" x14ac:dyDescent="0.25">
      <c r="A251" s="63">
        <v>3672</v>
      </c>
      <c r="B251" s="64" t="s">
        <v>500</v>
      </c>
      <c r="C251" s="247" t="s">
        <v>501</v>
      </c>
      <c r="D251" s="194">
        <v>0</v>
      </c>
      <c r="E251" s="194"/>
      <c r="F251" s="45" t="str">
        <f t="shared" si="51"/>
        <v>-</v>
      </c>
    </row>
    <row r="252" spans="1:6" ht="23" x14ac:dyDescent="0.25">
      <c r="A252" s="63">
        <v>3673</v>
      </c>
      <c r="B252" s="64" t="s">
        <v>502</v>
      </c>
      <c r="C252" s="247" t="s">
        <v>503</v>
      </c>
      <c r="D252" s="194">
        <v>0</v>
      </c>
      <c r="E252" s="194"/>
      <c r="F252" s="45" t="str">
        <f t="shared" si="51"/>
        <v>-</v>
      </c>
    </row>
    <row r="253" spans="1:6" ht="23"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1.5"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3" x14ac:dyDescent="0.25">
      <c r="A260" s="63" t="s">
        <v>514</v>
      </c>
      <c r="B260" s="64" t="s">
        <v>163</v>
      </c>
      <c r="C260" s="247" t="s">
        <v>514</v>
      </c>
      <c r="D260" s="194">
        <v>0</v>
      </c>
      <c r="E260" s="194"/>
      <c r="F260" s="45" t="str">
        <f t="shared" si="53"/>
        <v>-</v>
      </c>
    </row>
    <row r="261" spans="1:6" ht="23" x14ac:dyDescent="0.25">
      <c r="A261" s="63" t="s">
        <v>515</v>
      </c>
      <c r="B261" s="64" t="s">
        <v>165</v>
      </c>
      <c r="C261" s="247" t="s">
        <v>515</v>
      </c>
      <c r="D261" s="194">
        <v>0</v>
      </c>
      <c r="E261" s="194"/>
      <c r="F261" s="45" t="str">
        <f t="shared" si="53"/>
        <v>-</v>
      </c>
    </row>
    <row r="262" spans="1:6" ht="23" x14ac:dyDescent="0.25">
      <c r="A262" s="63">
        <v>37</v>
      </c>
      <c r="B262" s="64" t="s">
        <v>516</v>
      </c>
      <c r="C262" s="247" t="s">
        <v>517</v>
      </c>
      <c r="D262" s="60">
        <f t="shared" ref="D262:E262" si="55">D263+D269</f>
        <v>1784.1</v>
      </c>
      <c r="E262" s="60">
        <f t="shared" si="55"/>
        <v>2479.86</v>
      </c>
      <c r="F262" s="45">
        <f t="shared" ref="F262:F268" si="56">IF(D262&lt;&gt;0,IF(E262/D262&gt;=100,"&gt;&gt;100",E262/D262*100),"-")</f>
        <v>138.99781402387759</v>
      </c>
    </row>
    <row r="263" spans="1:6" ht="11.5" x14ac:dyDescent="0.25">
      <c r="A263" s="63">
        <v>371</v>
      </c>
      <c r="B263" s="64" t="s">
        <v>518</v>
      </c>
      <c r="C263" s="247" t="s">
        <v>519</v>
      </c>
      <c r="D263" s="60">
        <f t="shared" ref="D263:E263" si="57">SUM(D264:D268)</f>
        <v>0</v>
      </c>
      <c r="E263" s="60">
        <f t="shared" si="57"/>
        <v>0</v>
      </c>
      <c r="F263" s="45" t="str">
        <f t="shared" si="56"/>
        <v>-</v>
      </c>
    </row>
    <row r="264" spans="1:6" ht="23" x14ac:dyDescent="0.25">
      <c r="A264" s="63">
        <v>3711</v>
      </c>
      <c r="B264" s="64" t="s">
        <v>520</v>
      </c>
      <c r="C264" s="247" t="s">
        <v>521</v>
      </c>
      <c r="D264" s="194">
        <v>0</v>
      </c>
      <c r="E264" s="194"/>
      <c r="F264" s="45" t="str">
        <f t="shared" si="56"/>
        <v>-</v>
      </c>
    </row>
    <row r="265" spans="1:6" ht="23" x14ac:dyDescent="0.25">
      <c r="A265" s="63">
        <v>3712</v>
      </c>
      <c r="B265" s="64" t="s">
        <v>522</v>
      </c>
      <c r="C265" s="247" t="s">
        <v>523</v>
      </c>
      <c r="D265" s="194">
        <v>0</v>
      </c>
      <c r="E265" s="194"/>
      <c r="F265" s="45" t="str">
        <f t="shared" si="56"/>
        <v>-</v>
      </c>
    </row>
    <row r="266" spans="1:6" ht="11.5" x14ac:dyDescent="0.25">
      <c r="A266" s="63" t="s">
        <v>524</v>
      </c>
      <c r="B266" s="64" t="s">
        <v>525</v>
      </c>
      <c r="C266" s="247" t="s">
        <v>524</v>
      </c>
      <c r="D266" s="194">
        <v>0</v>
      </c>
      <c r="E266" s="194"/>
      <c r="F266" s="45" t="str">
        <f t="shared" si="56"/>
        <v>-</v>
      </c>
    </row>
    <row r="267" spans="1:6" ht="11.5"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1784.1</v>
      </c>
      <c r="E269" s="60">
        <f t="shared" si="58"/>
        <v>2479.86</v>
      </c>
      <c r="F269" s="45">
        <f t="shared" ref="F269:F272" si="59">IF(D269&lt;&gt;0,IF(E269/D269&gt;=100,"&gt;&gt;100",E269/D269*100),"-")</f>
        <v>138.99781402387759</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1784.1</v>
      </c>
      <c r="E271" s="194">
        <v>2479.86</v>
      </c>
      <c r="F271" s="45">
        <f t="shared" si="59"/>
        <v>138.99781402387759</v>
      </c>
    </row>
    <row r="272" spans="1:6" ht="12.75" customHeight="1" x14ac:dyDescent="0.25">
      <c r="A272" s="63" t="s">
        <v>536</v>
      </c>
      <c r="B272" s="65" t="s">
        <v>537</v>
      </c>
      <c r="C272" s="247" t="s">
        <v>536</v>
      </c>
      <c r="D272" s="194">
        <v>0</v>
      </c>
      <c r="E272" s="194"/>
      <c r="F272" s="45" t="str">
        <f t="shared" si="59"/>
        <v>-</v>
      </c>
    </row>
    <row r="273" spans="1:6" ht="23" x14ac:dyDescent="0.25">
      <c r="A273" s="63">
        <v>38</v>
      </c>
      <c r="B273" s="65" t="s">
        <v>538</v>
      </c>
      <c r="C273" s="247" t="s">
        <v>539</v>
      </c>
      <c r="D273" s="60">
        <f t="shared" ref="D273:E273" si="60">D274+D278+D283+D289</f>
        <v>18</v>
      </c>
      <c r="E273" s="60">
        <f t="shared" si="60"/>
        <v>35.93</v>
      </c>
      <c r="F273" s="45">
        <f t="shared" ref="F273:F277" si="61">IF(D273&lt;&gt;0,IF(E273/D273&gt;=100,"&gt;&gt;100",E273/D273*100),"-")</f>
        <v>199.61111111111111</v>
      </c>
    </row>
    <row r="274" spans="1:6" ht="12.75" customHeight="1" x14ac:dyDescent="0.25">
      <c r="A274" s="63">
        <v>381</v>
      </c>
      <c r="B274" s="64" t="s">
        <v>540</v>
      </c>
      <c r="C274" s="247" t="s">
        <v>541</v>
      </c>
      <c r="D274" s="60">
        <f t="shared" ref="D274:E274" si="62">SUM(D275:D277)</f>
        <v>18</v>
      </c>
      <c r="E274" s="60">
        <f t="shared" si="62"/>
        <v>35.93</v>
      </c>
      <c r="F274" s="45">
        <f t="shared" si="61"/>
        <v>199.61111111111111</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18</v>
      </c>
      <c r="E276" s="194">
        <v>35.93</v>
      </c>
      <c r="F276" s="45">
        <f t="shared" si="61"/>
        <v>199.61111111111111</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3"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3" x14ac:dyDescent="0.25">
      <c r="A290" s="63">
        <v>3861</v>
      </c>
      <c r="B290" s="64" t="s">
        <v>571</v>
      </c>
      <c r="C290" s="247" t="s">
        <v>572</v>
      </c>
      <c r="D290" s="194">
        <v>0</v>
      </c>
      <c r="E290" s="194"/>
      <c r="F290" s="45" t="str">
        <f t="shared" si="66"/>
        <v>-</v>
      </c>
    </row>
    <row r="291" spans="1:6" ht="23"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3"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1359748.2399999998</v>
      </c>
      <c r="E299" s="60">
        <f>E152-E297+E298</f>
        <v>1972695.0900000003</v>
      </c>
      <c r="F299" s="45">
        <f t="shared" si="68"/>
        <v>145.07796605053892</v>
      </c>
    </row>
    <row r="300" spans="1:6" ht="12.75" customHeight="1" x14ac:dyDescent="0.25">
      <c r="A300" s="63" t="s">
        <v>581</v>
      </c>
      <c r="B300" s="64" t="s">
        <v>592</v>
      </c>
      <c r="C300" s="247" t="s">
        <v>593</v>
      </c>
      <c r="D300" s="60">
        <f>IF(D6&gt;=D299,D6-D299,0)</f>
        <v>52155.580000000307</v>
      </c>
      <c r="E300" s="60">
        <f>IF(E6&gt;=E299,E6-E299,0)</f>
        <v>0</v>
      </c>
      <c r="F300" s="45">
        <f t="shared" si="68"/>
        <v>0</v>
      </c>
    </row>
    <row r="301" spans="1:6" ht="12.75" customHeight="1" x14ac:dyDescent="0.25">
      <c r="A301" s="63" t="s">
        <v>581</v>
      </c>
      <c r="B301" s="64" t="s">
        <v>594</v>
      </c>
      <c r="C301" s="247" t="s">
        <v>595</v>
      </c>
      <c r="D301" s="60">
        <f>IF(D299&gt;=D6,D299-D6,0)</f>
        <v>0</v>
      </c>
      <c r="E301" s="60">
        <f>IF(E299&gt;=E6,E299-E6,0)</f>
        <v>164334.59000000032</v>
      </c>
      <c r="F301" s="45" t="str">
        <f t="shared" si="68"/>
        <v>-</v>
      </c>
    </row>
    <row r="302" spans="1:6" ht="12.75" customHeight="1" x14ac:dyDescent="0.25">
      <c r="A302" s="63">
        <v>92211</v>
      </c>
      <c r="B302" s="64" t="s">
        <v>596</v>
      </c>
      <c r="C302" s="247" t="s">
        <v>597</v>
      </c>
      <c r="D302" s="194">
        <v>9869.61</v>
      </c>
      <c r="E302" s="194">
        <v>350.01</v>
      </c>
      <c r="F302" s="45">
        <f t="shared" si="68"/>
        <v>3.546340736868022</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155996.57999999999</v>
      </c>
      <c r="F304" s="45" t="str">
        <f t="shared" si="68"/>
        <v>-</v>
      </c>
    </row>
    <row r="305" spans="1:6" ht="11.5" x14ac:dyDescent="0.25">
      <c r="A305" s="63">
        <v>9661</v>
      </c>
      <c r="B305" s="220" t="s">
        <v>602</v>
      </c>
      <c r="C305" s="247" t="s">
        <v>603</v>
      </c>
      <c r="D305" s="194">
        <v>0</v>
      </c>
      <c r="E305" s="194"/>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49999999999999" customHeight="1" x14ac:dyDescent="0.25">
      <c r="A307" s="373" t="s">
        <v>606</v>
      </c>
      <c r="B307" s="374"/>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23"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3"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3"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1.5" x14ac:dyDescent="0.25">
      <c r="A354" s="63">
        <v>73</v>
      </c>
      <c r="B354" s="64" t="s">
        <v>699</v>
      </c>
      <c r="C354" s="247" t="s">
        <v>700</v>
      </c>
      <c r="D354" s="60">
        <f t="shared" ref="D354:E354" si="83">D355</f>
        <v>0</v>
      </c>
      <c r="E354" s="60">
        <f t="shared" si="83"/>
        <v>0</v>
      </c>
      <c r="F354" s="45" t="str">
        <f t="shared" si="72"/>
        <v>-</v>
      </c>
    </row>
    <row r="355" spans="1:6" ht="23"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46197.06</v>
      </c>
      <c r="E360" s="60">
        <f t="shared" si="86"/>
        <v>30613.32</v>
      </c>
      <c r="F360" s="45">
        <f t="shared" si="72"/>
        <v>66.266814381694431</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3" x14ac:dyDescent="0.25">
      <c r="A373" s="63">
        <v>42</v>
      </c>
      <c r="B373" s="183" t="s">
        <v>729</v>
      </c>
      <c r="C373" s="247" t="s">
        <v>730</v>
      </c>
      <c r="D373" s="60">
        <f t="shared" ref="D373:E373" si="90">D374+D379+D388+D393+D398+D401</f>
        <v>46197.06</v>
      </c>
      <c r="E373" s="60">
        <f t="shared" si="90"/>
        <v>30613.32</v>
      </c>
      <c r="F373" s="45">
        <f t="shared" si="72"/>
        <v>66.266814381694431</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6719.52</v>
      </c>
      <c r="E379" s="60">
        <f t="shared" si="92"/>
        <v>29152.57</v>
      </c>
      <c r="F379" s="45">
        <f t="shared" si="72"/>
        <v>433.8489951663214</v>
      </c>
    </row>
    <row r="380" spans="1:6" ht="12.75" customHeight="1" x14ac:dyDescent="0.25">
      <c r="A380" s="63">
        <v>4221</v>
      </c>
      <c r="B380" s="64" t="s">
        <v>647</v>
      </c>
      <c r="C380" s="247" t="s">
        <v>739</v>
      </c>
      <c r="D380" s="194">
        <v>0</v>
      </c>
      <c r="E380" s="194"/>
      <c r="F380" s="45" t="str">
        <f t="shared" si="72"/>
        <v>-</v>
      </c>
    </row>
    <row r="381" spans="1:6" ht="12.75" customHeight="1" x14ac:dyDescent="0.25">
      <c r="A381" s="63">
        <v>4222</v>
      </c>
      <c r="B381" s="64" t="s">
        <v>740</v>
      </c>
      <c r="C381" s="247" t="s">
        <v>741</v>
      </c>
      <c r="D381" s="194">
        <v>0</v>
      </c>
      <c r="E381" s="194">
        <v>1000</v>
      </c>
      <c r="F381" s="45" t="str">
        <f t="shared" si="72"/>
        <v>-</v>
      </c>
    </row>
    <row r="382" spans="1:6" ht="12.75" customHeight="1" x14ac:dyDescent="0.25">
      <c r="A382" s="63">
        <v>4223</v>
      </c>
      <c r="B382" s="64" t="s">
        <v>651</v>
      </c>
      <c r="C382" s="247" t="s">
        <v>742</v>
      </c>
      <c r="D382" s="194">
        <v>0</v>
      </c>
      <c r="E382" s="194">
        <v>208.13</v>
      </c>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6719.52</v>
      </c>
      <c r="E386" s="194">
        <v>27944.44</v>
      </c>
      <c r="F386" s="45">
        <f t="shared" si="72"/>
        <v>415.86958592280394</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39477.54</v>
      </c>
      <c r="E388" s="60">
        <f t="shared" si="93"/>
        <v>0</v>
      </c>
      <c r="F388" s="45">
        <f t="shared" si="72"/>
        <v>0</v>
      </c>
    </row>
    <row r="389" spans="1:6" ht="12.75" customHeight="1" x14ac:dyDescent="0.25">
      <c r="A389" s="63">
        <v>4231</v>
      </c>
      <c r="B389" s="64" t="s">
        <v>665</v>
      </c>
      <c r="C389" s="247" t="s">
        <v>750</v>
      </c>
      <c r="D389" s="194">
        <v>39477.54</v>
      </c>
      <c r="E389" s="194"/>
      <c r="F389" s="45">
        <f t="shared" si="72"/>
        <v>0</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545.75</v>
      </c>
      <c r="F393" s="45" t="str">
        <f t="shared" si="72"/>
        <v>-</v>
      </c>
    </row>
    <row r="394" spans="1:6" ht="12.75" customHeight="1" x14ac:dyDescent="0.25">
      <c r="A394" s="63">
        <v>4241</v>
      </c>
      <c r="B394" s="64" t="s">
        <v>756</v>
      </c>
      <c r="C394" s="247" t="s">
        <v>757</v>
      </c>
      <c r="D394" s="194">
        <v>0</v>
      </c>
      <c r="E394" s="194">
        <v>545.75</v>
      </c>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915</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v>915</v>
      </c>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1.5"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46197.06</v>
      </c>
      <c r="E418" s="60">
        <f t="shared" si="102"/>
        <v>30613.32</v>
      </c>
      <c r="F418" s="45">
        <f t="shared" si="72"/>
        <v>66.266814381694431</v>
      </c>
    </row>
    <row r="419" spans="1:6" ht="12.75" customHeight="1" x14ac:dyDescent="0.25">
      <c r="A419" s="63">
        <v>92212</v>
      </c>
      <c r="B419" s="64" t="s">
        <v>796</v>
      </c>
      <c r="C419" s="247" t="s">
        <v>797</v>
      </c>
      <c r="D419" s="194">
        <v>0</v>
      </c>
      <c r="E419" s="194">
        <v>10499.98</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1411903.82</v>
      </c>
      <c r="E422" s="60">
        <f>E6+E308</f>
        <v>1808360.5</v>
      </c>
      <c r="F422" s="45">
        <f t="shared" si="72"/>
        <v>128.0795812281321</v>
      </c>
    </row>
    <row r="423" spans="1:6" ht="12.75" customHeight="1" x14ac:dyDescent="0.25">
      <c r="A423" s="63" t="s">
        <v>581</v>
      </c>
      <c r="B423" s="64" t="s">
        <v>804</v>
      </c>
      <c r="C423" s="247" t="s">
        <v>805</v>
      </c>
      <c r="D423" s="60">
        <f t="shared" ref="D423:E423" si="103">D299+D360</f>
        <v>1405945.2999999998</v>
      </c>
      <c r="E423" s="60">
        <f t="shared" si="103"/>
        <v>2003308.4100000004</v>
      </c>
      <c r="F423" s="45">
        <f t="shared" si="72"/>
        <v>142.48836067804348</v>
      </c>
    </row>
    <row r="424" spans="1:6" ht="12.75" customHeight="1" x14ac:dyDescent="0.25">
      <c r="A424" s="63" t="s">
        <v>581</v>
      </c>
      <c r="B424" s="64" t="s">
        <v>806</v>
      </c>
      <c r="C424" s="247" t="s">
        <v>807</v>
      </c>
      <c r="D424" s="60">
        <f t="shared" ref="D424:E424" si="104">IF(D422&gt;=D423,D422-D423,0)</f>
        <v>5958.5200000002515</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194947.91000000038</v>
      </c>
      <c r="F425" s="45" t="str">
        <f t="shared" si="72"/>
        <v>-</v>
      </c>
    </row>
    <row r="426" spans="1:6" ht="12.75" customHeight="1" x14ac:dyDescent="0.25">
      <c r="A426" s="251" t="s">
        <v>810</v>
      </c>
      <c r="B426" s="183" t="s">
        <v>811</v>
      </c>
      <c r="C426" s="252" t="s">
        <v>812</v>
      </c>
      <c r="D426" s="60">
        <f t="shared" ref="D426:E426" si="106">IF(D302-D303+D419-D420&gt;=0,D302-D303+D419-D420,0)</f>
        <v>9869.61</v>
      </c>
      <c r="E426" s="60">
        <f t="shared" si="106"/>
        <v>10849.99</v>
      </c>
      <c r="F426" s="45">
        <f t="shared" si="72"/>
        <v>109.93332056687142</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3" x14ac:dyDescent="0.25">
      <c r="A428" s="249" t="s">
        <v>815</v>
      </c>
      <c r="B428" s="243" t="s">
        <v>816</v>
      </c>
      <c r="C428" s="250" t="s">
        <v>817</v>
      </c>
      <c r="D428" s="81">
        <f t="shared" ref="D428:E428" si="108">D304+D421</f>
        <v>0</v>
      </c>
      <c r="E428" s="81">
        <f t="shared" si="108"/>
        <v>155996.57999999999</v>
      </c>
      <c r="F428" s="61" t="str">
        <f t="shared" si="72"/>
        <v>-</v>
      </c>
    </row>
    <row r="429" spans="1:6" s="55" customFormat="1" ht="20.149999999999999" customHeight="1" x14ac:dyDescent="0.25">
      <c r="A429" s="373" t="s">
        <v>818</v>
      </c>
      <c r="B429" s="374"/>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3" x14ac:dyDescent="0.25">
      <c r="A431" s="63">
        <v>81</v>
      </c>
      <c r="B431" s="182" t="s">
        <v>821</v>
      </c>
      <c r="C431" s="247" t="s">
        <v>822</v>
      </c>
      <c r="D431" s="60">
        <f t="shared" ref="D431:E431" si="110">D432+D437+D440+D444+D445+D452+D457+D465</f>
        <v>0</v>
      </c>
      <c r="E431" s="60">
        <f t="shared" si="110"/>
        <v>0</v>
      </c>
      <c r="F431" s="45" t="str">
        <f t="shared" si="109"/>
        <v>-</v>
      </c>
    </row>
    <row r="432" spans="1:6" ht="23"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3" x14ac:dyDescent="0.25">
      <c r="A437" s="63">
        <v>812</v>
      </c>
      <c r="B437" s="64" t="s">
        <v>833</v>
      </c>
      <c r="C437" s="247" t="s">
        <v>834</v>
      </c>
      <c r="D437" s="60">
        <f t="shared" ref="D437:E437" si="112">SUM(D438:D439)</f>
        <v>0</v>
      </c>
      <c r="E437" s="60">
        <f t="shared" si="112"/>
        <v>0</v>
      </c>
      <c r="F437" s="45" t="str">
        <f t="shared" si="109"/>
        <v>-</v>
      </c>
    </row>
    <row r="438" spans="1:6" ht="23" x14ac:dyDescent="0.25">
      <c r="A438" s="63">
        <v>8121</v>
      </c>
      <c r="B438" s="183" t="s">
        <v>835</v>
      </c>
      <c r="C438" s="247" t="s">
        <v>836</v>
      </c>
      <c r="D438" s="194">
        <v>0</v>
      </c>
      <c r="E438" s="194"/>
      <c r="F438" s="45" t="str">
        <f t="shared" si="109"/>
        <v>-</v>
      </c>
    </row>
    <row r="439" spans="1:6" ht="23" x14ac:dyDescent="0.25">
      <c r="A439" s="63">
        <v>8122</v>
      </c>
      <c r="B439" s="183" t="s">
        <v>837</v>
      </c>
      <c r="C439" s="247" t="s">
        <v>838</v>
      </c>
      <c r="D439" s="194">
        <v>0</v>
      </c>
      <c r="E439" s="194"/>
      <c r="F439" s="45" t="str">
        <f t="shared" si="109"/>
        <v>-</v>
      </c>
    </row>
    <row r="440" spans="1:6" ht="23"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1.5" x14ac:dyDescent="0.25">
      <c r="A444" s="63">
        <v>814</v>
      </c>
      <c r="B444" s="183" t="s">
        <v>847</v>
      </c>
      <c r="C444" s="247" t="s">
        <v>848</v>
      </c>
      <c r="D444" s="194">
        <v>0</v>
      </c>
      <c r="E444" s="194"/>
      <c r="F444" s="45" t="str">
        <f t="shared" si="109"/>
        <v>-</v>
      </c>
    </row>
    <row r="445" spans="1:6" ht="23"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1.5" x14ac:dyDescent="0.25">
      <c r="A447" s="63">
        <v>8154</v>
      </c>
      <c r="B447" s="64" t="s">
        <v>853</v>
      </c>
      <c r="C447" s="247" t="s">
        <v>854</v>
      </c>
      <c r="D447" s="194">
        <v>0</v>
      </c>
      <c r="E447" s="194"/>
      <c r="F447" s="45" t="str">
        <f t="shared" si="109"/>
        <v>-</v>
      </c>
    </row>
    <row r="448" spans="1:6" ht="23"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3"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11.5" x14ac:dyDescent="0.25">
      <c r="A463" s="63">
        <v>8176</v>
      </c>
      <c r="B463" s="64" t="s">
        <v>885</v>
      </c>
      <c r="C463" s="247" t="s">
        <v>886</v>
      </c>
      <c r="D463" s="194">
        <v>0</v>
      </c>
      <c r="E463" s="194"/>
      <c r="F463" s="45" t="str">
        <f t="shared" si="109"/>
        <v>-</v>
      </c>
    </row>
    <row r="464" spans="1:6" ht="11.5"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3"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3" x14ac:dyDescent="0.25">
      <c r="A479" s="63">
        <v>83</v>
      </c>
      <c r="B479" s="65" t="s">
        <v>917</v>
      </c>
      <c r="C479" s="247" t="s">
        <v>918</v>
      </c>
      <c r="D479" s="60">
        <f t="shared" ref="D479:E479" si="122">D480+D484+D485+D488</f>
        <v>0</v>
      </c>
      <c r="E479" s="60">
        <f t="shared" si="122"/>
        <v>0</v>
      </c>
      <c r="F479" s="45" t="str">
        <f t="shared" si="109"/>
        <v>-</v>
      </c>
    </row>
    <row r="480" spans="1:6" ht="23"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23" x14ac:dyDescent="0.25">
      <c r="A484" s="63">
        <v>832</v>
      </c>
      <c r="B484" s="183" t="s">
        <v>927</v>
      </c>
      <c r="C484" s="247" t="s">
        <v>928</v>
      </c>
      <c r="D484" s="194">
        <v>0</v>
      </c>
      <c r="E484" s="194"/>
      <c r="F484" s="45" t="str">
        <f t="shared" si="109"/>
        <v>-</v>
      </c>
    </row>
    <row r="485" spans="1:6" ht="23" x14ac:dyDescent="0.25">
      <c r="A485" s="63">
        <v>833</v>
      </c>
      <c r="B485" s="64" t="s">
        <v>929</v>
      </c>
      <c r="C485" s="247" t="s">
        <v>930</v>
      </c>
      <c r="D485" s="60">
        <f t="shared" ref="D485:E485" si="124">SUM(D486:D487)</f>
        <v>0</v>
      </c>
      <c r="E485" s="60">
        <f t="shared" si="124"/>
        <v>0</v>
      </c>
      <c r="F485" s="45" t="str">
        <f t="shared" si="109"/>
        <v>-</v>
      </c>
    </row>
    <row r="486" spans="1:6" ht="23"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3"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3"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3"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3"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1.5"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3"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1.5" x14ac:dyDescent="0.25">
      <c r="A521" s="70" t="s">
        <v>1001</v>
      </c>
      <c r="B521" s="65" t="s">
        <v>1002</v>
      </c>
      <c r="C521" s="278" t="s">
        <v>1001</v>
      </c>
      <c r="D521" s="192">
        <v>0</v>
      </c>
      <c r="E521" s="192"/>
      <c r="F521" s="71" t="str">
        <f t="shared" si="109"/>
        <v>-</v>
      </c>
    </row>
    <row r="522" spans="1:6" ht="23"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3" x14ac:dyDescent="0.25">
      <c r="A536" s="63">
        <v>51</v>
      </c>
      <c r="B536" s="65" t="s">
        <v>1031</v>
      </c>
      <c r="C536" s="247" t="s">
        <v>1032</v>
      </c>
      <c r="D536" s="60">
        <f>D537+D542+D545+D549+D550+D557+D562+D570</f>
        <v>0</v>
      </c>
      <c r="E536" s="60">
        <f>E537+E542+E545+E549+E550+E557+E562+E570</f>
        <v>0</v>
      </c>
      <c r="F536" s="45" t="str">
        <f t="shared" si="109"/>
        <v>-</v>
      </c>
    </row>
    <row r="537" spans="1:6" ht="23"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3" x14ac:dyDescent="0.25">
      <c r="A542" s="63">
        <v>512</v>
      </c>
      <c r="B542" s="183" t="s">
        <v>1043</v>
      </c>
      <c r="C542" s="247" t="s">
        <v>1044</v>
      </c>
      <c r="D542" s="60">
        <f t="shared" ref="D542:E542" si="138">SUM(D543:D544)</f>
        <v>0</v>
      </c>
      <c r="E542" s="60">
        <f t="shared" si="138"/>
        <v>0</v>
      </c>
      <c r="F542" s="45" t="str">
        <f t="shared" si="109"/>
        <v>-</v>
      </c>
    </row>
    <row r="543" spans="1:6" ht="11.5" x14ac:dyDescent="0.25">
      <c r="A543" s="63">
        <v>5121</v>
      </c>
      <c r="B543" s="64" t="s">
        <v>1045</v>
      </c>
      <c r="C543" s="247" t="s">
        <v>1046</v>
      </c>
      <c r="D543" s="194">
        <v>0</v>
      </c>
      <c r="E543" s="194"/>
      <c r="F543" s="45" t="str">
        <f t="shared" si="109"/>
        <v>-</v>
      </c>
    </row>
    <row r="544" spans="1:6" ht="11.5" x14ac:dyDescent="0.25">
      <c r="A544" s="63">
        <v>5122</v>
      </c>
      <c r="B544" s="64" t="s">
        <v>1047</v>
      </c>
      <c r="C544" s="247" t="s">
        <v>1048</v>
      </c>
      <c r="D544" s="194">
        <v>0</v>
      </c>
      <c r="E544" s="194"/>
      <c r="F544" s="45" t="str">
        <f t="shared" si="109"/>
        <v>-</v>
      </c>
    </row>
    <row r="545" spans="1:6" ht="23"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3"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1.5"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3"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1.5"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3"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3" x14ac:dyDescent="0.25">
      <c r="A584" s="63">
        <v>53</v>
      </c>
      <c r="B584" s="65" t="s">
        <v>1122</v>
      </c>
      <c r="C584" s="247" t="s">
        <v>1123</v>
      </c>
      <c r="D584" s="60">
        <f t="shared" ref="D584:E584" si="147">D585+D589+D591+D594</f>
        <v>0</v>
      </c>
      <c r="E584" s="60">
        <f t="shared" si="147"/>
        <v>0</v>
      </c>
      <c r="F584" s="45" t="str">
        <f t="shared" si="109"/>
        <v>-</v>
      </c>
    </row>
    <row r="585" spans="1:6" ht="23"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3"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3" x14ac:dyDescent="0.25">
      <c r="A591" s="63">
        <v>533</v>
      </c>
      <c r="B591" s="65" t="s">
        <v>1133</v>
      </c>
      <c r="C591" s="247" t="s">
        <v>1134</v>
      </c>
      <c r="D591" s="60">
        <f t="shared" ref="D591:E591" si="150">SUM(D592:D593)</f>
        <v>0</v>
      </c>
      <c r="E591" s="60">
        <f t="shared" si="150"/>
        <v>0</v>
      </c>
      <c r="F591" s="45" t="str">
        <f t="shared" si="109"/>
        <v>-</v>
      </c>
    </row>
    <row r="592" spans="1:6" ht="23"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3"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3" x14ac:dyDescent="0.25">
      <c r="A597" s="63">
        <v>54</v>
      </c>
      <c r="B597" s="183" t="s">
        <v>1143</v>
      </c>
      <c r="C597" s="247" t="s">
        <v>1144</v>
      </c>
      <c r="D597" s="60">
        <f t="shared" ref="D597:E597" si="152">D598+D603+D607+D609+D616+D621</f>
        <v>0</v>
      </c>
      <c r="E597" s="60">
        <f t="shared" si="152"/>
        <v>0</v>
      </c>
      <c r="F597" s="45" t="str">
        <f t="shared" si="109"/>
        <v>-</v>
      </c>
    </row>
    <row r="598" spans="1:6" ht="23"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3"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1.5" x14ac:dyDescent="0.25">
      <c r="A605" s="63">
        <v>5423</v>
      </c>
      <c r="B605" s="64" t="s">
        <v>1159</v>
      </c>
      <c r="C605" s="247" t="s">
        <v>1160</v>
      </c>
      <c r="D605" s="194">
        <v>0</v>
      </c>
      <c r="E605" s="194"/>
      <c r="F605" s="45" t="str">
        <f t="shared" si="109"/>
        <v>-</v>
      </c>
    </row>
    <row r="606" spans="1:6" ht="23" x14ac:dyDescent="0.25">
      <c r="A606" s="63">
        <v>5424</v>
      </c>
      <c r="B606" s="64" t="s">
        <v>1161</v>
      </c>
      <c r="C606" s="247" t="s">
        <v>1162</v>
      </c>
      <c r="D606" s="194">
        <v>0</v>
      </c>
      <c r="E606" s="194"/>
      <c r="F606" s="45" t="str">
        <f t="shared" si="109"/>
        <v>-</v>
      </c>
    </row>
    <row r="607" spans="1:6" ht="23"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3" x14ac:dyDescent="0.25">
      <c r="A609" s="63">
        <v>544</v>
      </c>
      <c r="B609" s="64" t="s">
        <v>1167</v>
      </c>
      <c r="C609" s="247" t="s">
        <v>1168</v>
      </c>
      <c r="D609" s="60">
        <f t="shared" ref="D609:E609" si="156">SUM(D610:D615)</f>
        <v>0</v>
      </c>
      <c r="E609" s="60">
        <f t="shared" si="156"/>
        <v>0</v>
      </c>
      <c r="F609" s="45" t="str">
        <f t="shared" si="109"/>
        <v>-</v>
      </c>
    </row>
    <row r="610" spans="1:6" ht="23" x14ac:dyDescent="0.25">
      <c r="A610" s="63">
        <v>5443</v>
      </c>
      <c r="B610" s="64" t="s">
        <v>1169</v>
      </c>
      <c r="C610" s="247" t="s">
        <v>1170</v>
      </c>
      <c r="D610" s="194">
        <v>0</v>
      </c>
      <c r="E610" s="194"/>
      <c r="F610" s="45" t="str">
        <f t="shared" si="109"/>
        <v>-</v>
      </c>
    </row>
    <row r="611" spans="1:6" ht="23" x14ac:dyDescent="0.25">
      <c r="A611" s="63">
        <v>5444</v>
      </c>
      <c r="B611" s="183" t="s">
        <v>1171</v>
      </c>
      <c r="C611" s="247" t="s">
        <v>1172</v>
      </c>
      <c r="D611" s="194">
        <v>0</v>
      </c>
      <c r="E611" s="194"/>
      <c r="F611" s="45" t="str">
        <f t="shared" si="109"/>
        <v>-</v>
      </c>
    </row>
    <row r="612" spans="1:6" ht="23"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1.5" x14ac:dyDescent="0.25">
      <c r="A615" s="63">
        <v>5448</v>
      </c>
      <c r="B615" s="64" t="s">
        <v>1179</v>
      </c>
      <c r="C615" s="247" t="s">
        <v>1180</v>
      </c>
      <c r="D615" s="194">
        <v>0</v>
      </c>
      <c r="E615" s="194"/>
      <c r="F615" s="45" t="str">
        <f t="shared" si="109"/>
        <v>-</v>
      </c>
    </row>
    <row r="616" spans="1:6" ht="23" x14ac:dyDescent="0.25">
      <c r="A616" s="63">
        <v>545</v>
      </c>
      <c r="B616" s="64" t="s">
        <v>1181</v>
      </c>
      <c r="C616" s="247" t="s">
        <v>1182</v>
      </c>
      <c r="D616" s="60">
        <f t="shared" ref="D616:E616" si="157">SUM(D617:D620)</f>
        <v>0</v>
      </c>
      <c r="E616" s="60">
        <f t="shared" si="157"/>
        <v>0</v>
      </c>
      <c r="F616" s="45" t="str">
        <f t="shared" si="109"/>
        <v>-</v>
      </c>
    </row>
    <row r="617" spans="1:6" ht="23"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1.5"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3" x14ac:dyDescent="0.25">
      <c r="A627" s="63">
        <v>5476</v>
      </c>
      <c r="B627" s="64" t="s">
        <v>1203</v>
      </c>
      <c r="C627" s="247" t="s">
        <v>1204</v>
      </c>
      <c r="D627" s="194">
        <v>0</v>
      </c>
      <c r="E627" s="194"/>
      <c r="F627" s="45" t="str">
        <f t="shared" si="109"/>
        <v>-</v>
      </c>
    </row>
    <row r="628" spans="1:6" ht="11.5" x14ac:dyDescent="0.25">
      <c r="A628" s="70">
        <v>5477</v>
      </c>
      <c r="B628" s="65" t="s">
        <v>1205</v>
      </c>
      <c r="C628" s="278" t="s">
        <v>1206</v>
      </c>
      <c r="D628" s="192">
        <v>0</v>
      </c>
      <c r="E628" s="192"/>
      <c r="F628" s="71" t="str">
        <f t="shared" si="109"/>
        <v>-</v>
      </c>
    </row>
    <row r="629" spans="1:6" ht="23"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1.5"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1411903.82</v>
      </c>
      <c r="E643" s="60">
        <f>E422+E430</f>
        <v>1808360.5</v>
      </c>
      <c r="F643" s="45">
        <f t="shared" si="109"/>
        <v>128.0795812281321</v>
      </c>
    </row>
    <row r="644" spans="1:6" ht="12.75" customHeight="1" x14ac:dyDescent="0.25">
      <c r="A644" s="63" t="s">
        <v>581</v>
      </c>
      <c r="B644" s="64" t="s">
        <v>1237</v>
      </c>
      <c r="C644" s="247" t="s">
        <v>1238</v>
      </c>
      <c r="D644" s="60">
        <f>D423+D535</f>
        <v>1405945.2999999998</v>
      </c>
      <c r="E644" s="60">
        <f>E423+E535</f>
        <v>2003308.4100000004</v>
      </c>
      <c r="F644" s="45">
        <f t="shared" si="109"/>
        <v>142.48836067804348</v>
      </c>
    </row>
    <row r="645" spans="1:6" ht="12.75" customHeight="1" x14ac:dyDescent="0.25">
      <c r="A645" s="63" t="s">
        <v>581</v>
      </c>
      <c r="B645" s="64" t="s">
        <v>1239</v>
      </c>
      <c r="C645" s="247" t="s">
        <v>1240</v>
      </c>
      <c r="D645" s="60">
        <f t="shared" ref="D645:E645" si="163">IF(D643&gt;=D644,D643-D644,0)</f>
        <v>5958.5200000002515</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194947.91000000038</v>
      </c>
      <c r="F646" s="45" t="str">
        <f t="shared" si="109"/>
        <v>-</v>
      </c>
    </row>
    <row r="647" spans="1:6" ht="23" x14ac:dyDescent="0.25">
      <c r="A647" s="251" t="s">
        <v>1243</v>
      </c>
      <c r="B647" s="64" t="s">
        <v>1244</v>
      </c>
      <c r="C647" s="252" t="s">
        <v>1243</v>
      </c>
      <c r="D647" s="60">
        <f>IF(D426-D427+D641-D642&gt;=0,D426-D427+D641-D642,0)</f>
        <v>9869.61</v>
      </c>
      <c r="E647" s="60">
        <f>IF(E426-E427+E641-E642&gt;=0,E426-E427+E641-E642,0)</f>
        <v>10849.99</v>
      </c>
      <c r="F647" s="45">
        <f t="shared" si="109"/>
        <v>109.93332056687142</v>
      </c>
    </row>
    <row r="648" spans="1:6" ht="23" x14ac:dyDescent="0.25">
      <c r="A648" s="251" t="s">
        <v>1245</v>
      </c>
      <c r="B648" s="64" t="s">
        <v>1246</v>
      </c>
      <c r="C648" s="252" t="s">
        <v>1245</v>
      </c>
      <c r="D648" s="60">
        <f>IF(D427-D426+D642-D641&gt;=0,D427-D426+D642-D641,0)</f>
        <v>0</v>
      </c>
      <c r="E648" s="60">
        <f>IF(E427-E426+E642-E641&gt;=0,E427-E426+E642-E641,0)</f>
        <v>0</v>
      </c>
      <c r="F648" s="45" t="str">
        <f t="shared" si="109"/>
        <v>-</v>
      </c>
    </row>
    <row r="649" spans="1:6" ht="23" x14ac:dyDescent="0.25">
      <c r="A649" s="63" t="s">
        <v>581</v>
      </c>
      <c r="B649" s="64" t="s">
        <v>1247</v>
      </c>
      <c r="C649" s="247" t="s">
        <v>1248</v>
      </c>
      <c r="D649" s="60">
        <f t="shared" ref="D649:E649" si="165">IF(D645+D647-D646-D648&gt;=0,D645+D647-D646-D648,0)</f>
        <v>15828.130000000252</v>
      </c>
      <c r="E649" s="60">
        <f t="shared" si="165"/>
        <v>0</v>
      </c>
      <c r="F649" s="45">
        <f t="shared" si="109"/>
        <v>0</v>
      </c>
    </row>
    <row r="650" spans="1:6" ht="23" x14ac:dyDescent="0.25">
      <c r="A650" s="63" t="s">
        <v>581</v>
      </c>
      <c r="B650" s="64" t="s">
        <v>1249</v>
      </c>
      <c r="C650" s="247" t="s">
        <v>1250</v>
      </c>
      <c r="D650" s="60">
        <f t="shared" ref="D650:E650" si="166">IF(D646+D648-D645-D647&gt;=0,D646+D648-D645-D647,0)</f>
        <v>0</v>
      </c>
      <c r="E650" s="60">
        <f t="shared" si="166"/>
        <v>184097.92000000039</v>
      </c>
      <c r="F650" s="45" t="str">
        <f t="shared" si="109"/>
        <v>-</v>
      </c>
    </row>
    <row r="651" spans="1:6" ht="23" x14ac:dyDescent="0.25">
      <c r="A651" s="249" t="s">
        <v>1251</v>
      </c>
      <c r="B651" s="184" t="s">
        <v>1252</v>
      </c>
      <c r="C651" s="250" t="s">
        <v>1251</v>
      </c>
      <c r="D651" s="196">
        <v>109102.66</v>
      </c>
      <c r="E651" s="196"/>
      <c r="F651" s="61">
        <f t="shared" si="109"/>
        <v>0</v>
      </c>
    </row>
    <row r="652" spans="1:6" s="55" customFormat="1" ht="20.149999999999999" customHeight="1" x14ac:dyDescent="0.25">
      <c r="A652" s="373" t="s">
        <v>1253</v>
      </c>
      <c r="B652" s="374"/>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139.5</v>
      </c>
      <c r="E654" s="194">
        <v>0</v>
      </c>
      <c r="F654" s="45">
        <f t="shared" si="167"/>
        <v>0</v>
      </c>
    </row>
    <row r="655" spans="1:6" ht="12.75" customHeight="1" x14ac:dyDescent="0.25">
      <c r="A655" s="63" t="s">
        <v>1258</v>
      </c>
      <c r="B655" s="64" t="s">
        <v>1259</v>
      </c>
      <c r="C655" s="247" t="s">
        <v>1258</v>
      </c>
      <c r="D655" s="194">
        <v>139.5</v>
      </c>
      <c r="E655" s="194">
        <v>0</v>
      </c>
      <c r="F655" s="45">
        <f t="shared" si="167"/>
        <v>0</v>
      </c>
    </row>
    <row r="656" spans="1:6" ht="23" x14ac:dyDescent="0.25">
      <c r="A656" s="63">
        <v>11</v>
      </c>
      <c r="B656" s="64" t="s">
        <v>1260</v>
      </c>
      <c r="C656" s="247" t="s">
        <v>1261</v>
      </c>
      <c r="D656" s="60">
        <f t="shared" ref="D656:E656" si="168">+D653+D654-D655</f>
        <v>0</v>
      </c>
      <c r="E656" s="60">
        <f t="shared" si="168"/>
        <v>0</v>
      </c>
      <c r="F656" s="45" t="str">
        <f t="shared" si="167"/>
        <v>-</v>
      </c>
    </row>
    <row r="657" spans="1:6" ht="23" x14ac:dyDescent="0.25">
      <c r="A657" s="63" t="s">
        <v>581</v>
      </c>
      <c r="B657" s="64" t="s">
        <v>1262</v>
      </c>
      <c r="C657" s="247" t="s">
        <v>1263</v>
      </c>
      <c r="D657" s="253">
        <v>0</v>
      </c>
      <c r="E657" s="253"/>
      <c r="F657" s="45" t="str">
        <f t="shared" si="167"/>
        <v>-</v>
      </c>
    </row>
    <row r="658" spans="1:6" ht="23" x14ac:dyDescent="0.25">
      <c r="A658" s="63" t="s">
        <v>581</v>
      </c>
      <c r="B658" s="64" t="s">
        <v>1264</v>
      </c>
      <c r="C658" s="247" t="s">
        <v>1265</v>
      </c>
      <c r="D658" s="253">
        <v>47</v>
      </c>
      <c r="E658" s="253">
        <v>72</v>
      </c>
      <c r="F658" s="45">
        <f t="shared" si="167"/>
        <v>153.19148936170214</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43</v>
      </c>
      <c r="E660" s="253">
        <v>66</v>
      </c>
      <c r="F660" s="45">
        <f t="shared" si="167"/>
        <v>153.48837209302326</v>
      </c>
    </row>
    <row r="661" spans="1:6" ht="23"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1.5"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1.5" x14ac:dyDescent="0.25">
      <c r="A682" s="70">
        <v>63426</v>
      </c>
      <c r="B682" s="182" t="s">
        <v>1313</v>
      </c>
      <c r="C682" s="278" t="s">
        <v>1314</v>
      </c>
      <c r="D682" s="192">
        <v>0</v>
      </c>
      <c r="E682" s="192"/>
      <c r="F682" s="71" t="str">
        <f t="shared" si="167"/>
        <v>-</v>
      </c>
    </row>
    <row r="683" spans="1:6" ht="23" x14ac:dyDescent="0.25">
      <c r="A683" s="70">
        <v>63612</v>
      </c>
      <c r="B683" s="182" t="s">
        <v>1315</v>
      </c>
      <c r="C683" s="278" t="s">
        <v>1316</v>
      </c>
      <c r="D683" s="192">
        <v>1243798.71</v>
      </c>
      <c r="E683" s="192">
        <v>1588006.12</v>
      </c>
      <c r="F683" s="71">
        <f t="shared" si="167"/>
        <v>127.67388382321126</v>
      </c>
    </row>
    <row r="684" spans="1:6" ht="23" x14ac:dyDescent="0.25">
      <c r="A684" s="70">
        <v>63613</v>
      </c>
      <c r="B684" s="182" t="s">
        <v>1317</v>
      </c>
      <c r="C684" s="278" t="s">
        <v>1318</v>
      </c>
      <c r="D684" s="192">
        <v>0</v>
      </c>
      <c r="E684" s="192">
        <v>4500</v>
      </c>
      <c r="F684" s="71" t="str">
        <f t="shared" si="167"/>
        <v>-</v>
      </c>
    </row>
    <row r="685" spans="1:6" ht="23" x14ac:dyDescent="0.25">
      <c r="A685" s="63">
        <v>63622</v>
      </c>
      <c r="B685" s="244" t="s">
        <v>1319</v>
      </c>
      <c r="C685" s="247" t="s">
        <v>1320</v>
      </c>
      <c r="D685" s="194">
        <v>0</v>
      </c>
      <c r="E685" s="194">
        <v>309.08</v>
      </c>
      <c r="F685" s="45" t="str">
        <f t="shared" si="167"/>
        <v>-</v>
      </c>
    </row>
    <row r="686" spans="1:6" ht="23"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3" x14ac:dyDescent="0.25">
      <c r="A692" s="70">
        <v>63716</v>
      </c>
      <c r="B692" s="182" t="s">
        <v>1328</v>
      </c>
      <c r="C692" s="277">
        <v>63716</v>
      </c>
      <c r="D692" s="192">
        <v>0</v>
      </c>
      <c r="E692" s="192"/>
      <c r="F692" s="71" t="str">
        <f t="shared" si="167"/>
        <v>-</v>
      </c>
    </row>
    <row r="693" spans="1:6" ht="11.5" x14ac:dyDescent="0.25">
      <c r="A693" s="70">
        <v>63717</v>
      </c>
      <c r="B693" s="182" t="s">
        <v>1329</v>
      </c>
      <c r="C693" s="277">
        <v>63717</v>
      </c>
      <c r="D693" s="192">
        <v>0</v>
      </c>
      <c r="E693" s="192"/>
      <c r="F693" s="71" t="str">
        <f t="shared" si="167"/>
        <v>-</v>
      </c>
    </row>
    <row r="694" spans="1:6" ht="23" x14ac:dyDescent="0.25">
      <c r="A694" s="70">
        <v>63721</v>
      </c>
      <c r="B694" s="182" t="s">
        <v>1330</v>
      </c>
      <c r="C694" s="277">
        <v>63721</v>
      </c>
      <c r="D694" s="192">
        <v>0</v>
      </c>
      <c r="E694" s="192"/>
      <c r="F694" s="71" t="str">
        <f t="shared" si="167"/>
        <v>-</v>
      </c>
    </row>
    <row r="695" spans="1:6" ht="23"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3" x14ac:dyDescent="0.25">
      <c r="A700" s="70">
        <v>63727</v>
      </c>
      <c r="B700" s="182" t="s">
        <v>1336</v>
      </c>
      <c r="C700" s="277">
        <v>63727</v>
      </c>
      <c r="D700" s="192">
        <v>0</v>
      </c>
      <c r="E700" s="192"/>
      <c r="F700" s="71" t="str">
        <f t="shared" si="167"/>
        <v>-</v>
      </c>
    </row>
    <row r="701" spans="1:6" ht="23"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v>27982.74</v>
      </c>
      <c r="F702" s="71" t="str">
        <f t="shared" si="167"/>
        <v>-</v>
      </c>
    </row>
    <row r="703" spans="1:6" ht="12.75" customHeight="1" x14ac:dyDescent="0.25">
      <c r="A703" s="70">
        <v>63812</v>
      </c>
      <c r="B703" s="182" t="s">
        <v>1340</v>
      </c>
      <c r="C703" s="278" t="s">
        <v>1341</v>
      </c>
      <c r="D703" s="192">
        <v>0</v>
      </c>
      <c r="E703" s="192"/>
      <c r="F703" s="71" t="str">
        <f t="shared" si="167"/>
        <v>-</v>
      </c>
    </row>
    <row r="704" spans="1:6" ht="23" x14ac:dyDescent="0.25">
      <c r="A704" s="70" t="s">
        <v>1342</v>
      </c>
      <c r="B704" s="182" t="s">
        <v>1343</v>
      </c>
      <c r="C704" s="278" t="s">
        <v>1342</v>
      </c>
      <c r="D704" s="192">
        <v>0</v>
      </c>
      <c r="E704" s="192"/>
      <c r="F704" s="71" t="str">
        <f t="shared" si="167"/>
        <v>-</v>
      </c>
    </row>
    <row r="705" spans="1:6" ht="23"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3" x14ac:dyDescent="0.25">
      <c r="A708" s="70" t="s">
        <v>1350</v>
      </c>
      <c r="B708" s="182" t="s">
        <v>1351</v>
      </c>
      <c r="C708" s="278" t="s">
        <v>1350</v>
      </c>
      <c r="D708" s="192">
        <v>0</v>
      </c>
      <c r="E708" s="192"/>
      <c r="F708" s="71" t="str">
        <f t="shared" si="167"/>
        <v>-</v>
      </c>
    </row>
    <row r="709" spans="1:6" ht="23"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3" x14ac:dyDescent="0.25">
      <c r="A713" s="70" t="s">
        <v>1360</v>
      </c>
      <c r="B713" s="65" t="s">
        <v>1361</v>
      </c>
      <c r="C713" s="277" t="s">
        <v>1360</v>
      </c>
      <c r="D713" s="192"/>
      <c r="E713" s="192"/>
      <c r="F713" s="71" t="str">
        <f t="shared" si="167"/>
        <v>-</v>
      </c>
    </row>
    <row r="714" spans="1:6" ht="11.5"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3" x14ac:dyDescent="0.25">
      <c r="A720" s="70">
        <v>64376</v>
      </c>
      <c r="B720" s="182" t="s">
        <v>1374</v>
      </c>
      <c r="C720" s="278" t="s">
        <v>1375</v>
      </c>
      <c r="D720" s="192">
        <v>0</v>
      </c>
      <c r="E720" s="192"/>
      <c r="F720" s="71" t="str">
        <f t="shared" si="167"/>
        <v>-</v>
      </c>
    </row>
    <row r="721" spans="1:6" ht="11.5" x14ac:dyDescent="0.25">
      <c r="A721" s="70">
        <v>64377</v>
      </c>
      <c r="B721" s="65" t="s">
        <v>1376</v>
      </c>
      <c r="C721" s="278" t="s">
        <v>1377</v>
      </c>
      <c r="D721" s="192">
        <v>0</v>
      </c>
      <c r="E721" s="192"/>
      <c r="F721" s="71" t="str">
        <f t="shared" si="167"/>
        <v>-</v>
      </c>
    </row>
    <row r="722" spans="1:6" ht="11.5" x14ac:dyDescent="0.25">
      <c r="A722" s="70" t="s">
        <v>1378</v>
      </c>
      <c r="B722" s="65" t="s">
        <v>1379</v>
      </c>
      <c r="C722" s="277" t="s">
        <v>1378</v>
      </c>
      <c r="D722" s="192"/>
      <c r="E722" s="192"/>
      <c r="F722" s="71" t="str">
        <f t="shared" si="167"/>
        <v>-</v>
      </c>
    </row>
    <row r="723" spans="1:6" ht="11.5"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1632.5</v>
      </c>
      <c r="E724" s="192">
        <v>4807</v>
      </c>
      <c r="F724" s="71">
        <f t="shared" si="167"/>
        <v>294.4563552833078</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3" x14ac:dyDescent="0.25">
      <c r="A727" s="70">
        <v>66341</v>
      </c>
      <c r="B727" s="65" t="s">
        <v>1388</v>
      </c>
      <c r="C727" s="277">
        <v>66341</v>
      </c>
      <c r="D727" s="192">
        <v>0</v>
      </c>
      <c r="E727" s="192"/>
      <c r="F727" s="71" t="str">
        <f t="shared" si="167"/>
        <v>-</v>
      </c>
    </row>
    <row r="728" spans="1:6" ht="23" x14ac:dyDescent="0.25">
      <c r="A728" s="70">
        <v>66342</v>
      </c>
      <c r="B728" s="65" t="s">
        <v>1389</v>
      </c>
      <c r="C728" s="277">
        <v>66342</v>
      </c>
      <c r="D728" s="192">
        <v>0</v>
      </c>
      <c r="E728" s="192"/>
      <c r="F728" s="71" t="str">
        <f t="shared" si="167"/>
        <v>-</v>
      </c>
    </row>
    <row r="729" spans="1:6" ht="11.5" x14ac:dyDescent="0.25">
      <c r="A729" s="70">
        <v>66343</v>
      </c>
      <c r="B729" s="65" t="s">
        <v>1390</v>
      </c>
      <c r="C729" s="277">
        <v>66343</v>
      </c>
      <c r="D729" s="192">
        <v>0</v>
      </c>
      <c r="E729" s="192"/>
      <c r="F729" s="71" t="str">
        <f t="shared" si="167"/>
        <v>-</v>
      </c>
    </row>
    <row r="730" spans="1:6" ht="23" x14ac:dyDescent="0.25">
      <c r="A730" s="70">
        <v>66344</v>
      </c>
      <c r="B730" s="65" t="s">
        <v>1391</v>
      </c>
      <c r="C730" s="277">
        <v>66344</v>
      </c>
      <c r="D730" s="192"/>
      <c r="E730" s="192"/>
      <c r="F730" s="71" t="str">
        <f t="shared" si="167"/>
        <v>-</v>
      </c>
    </row>
    <row r="731" spans="1:6" ht="11.5"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441.44</v>
      </c>
      <c r="E733" s="192">
        <v>1324.32</v>
      </c>
      <c r="F733" s="71">
        <f t="shared" si="167"/>
        <v>300</v>
      </c>
    </row>
    <row r="734" spans="1:6" ht="12.75" customHeight="1" x14ac:dyDescent="0.25">
      <c r="A734" s="70">
        <v>32121</v>
      </c>
      <c r="B734" s="65" t="s">
        <v>1397</v>
      </c>
      <c r="C734" s="278" t="s">
        <v>1398</v>
      </c>
      <c r="D734" s="192">
        <v>19441.259999999998</v>
      </c>
      <c r="E734" s="192">
        <v>30964.9</v>
      </c>
      <c r="F734" s="71">
        <f t="shared" si="167"/>
        <v>159.27414169657729</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45.79</v>
      </c>
      <c r="E736" s="194">
        <v>523.79999999999995</v>
      </c>
      <c r="F736" s="45">
        <f t="shared" si="167"/>
        <v>1143.9178860013103</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1224.57</v>
      </c>
      <c r="E738" s="194"/>
      <c r="F738" s="45">
        <f t="shared" si="167"/>
        <v>0</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v>4753.3500000000004</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1.5" x14ac:dyDescent="0.25">
      <c r="A759" s="63">
        <v>34224</v>
      </c>
      <c r="B759" s="64" t="s">
        <v>1447</v>
      </c>
      <c r="C759" s="247" t="s">
        <v>1448</v>
      </c>
      <c r="D759" s="194">
        <v>0</v>
      </c>
      <c r="E759" s="194"/>
      <c r="F759" s="45" t="str">
        <f t="shared" si="169"/>
        <v>-</v>
      </c>
    </row>
    <row r="760" spans="1:6" ht="11.5" x14ac:dyDescent="0.25">
      <c r="A760" s="63">
        <v>34233</v>
      </c>
      <c r="B760" s="64" t="s">
        <v>1449</v>
      </c>
      <c r="C760" s="247" t="s">
        <v>1450</v>
      </c>
      <c r="D760" s="194">
        <v>0</v>
      </c>
      <c r="E760" s="194"/>
      <c r="F760" s="45" t="str">
        <f t="shared" si="169"/>
        <v>-</v>
      </c>
    </row>
    <row r="761" spans="1:6" ht="23" x14ac:dyDescent="0.25">
      <c r="A761" s="63">
        <v>34234</v>
      </c>
      <c r="B761" s="183" t="s">
        <v>1451</v>
      </c>
      <c r="C761" s="247" t="s">
        <v>1452</v>
      </c>
      <c r="D761" s="194">
        <v>0</v>
      </c>
      <c r="E761" s="194"/>
      <c r="F761" s="45" t="str">
        <f t="shared" si="169"/>
        <v>-</v>
      </c>
    </row>
    <row r="762" spans="1:6" ht="23"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3"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3" x14ac:dyDescent="0.25">
      <c r="A774" s="70">
        <v>34286</v>
      </c>
      <c r="B774" s="182" t="s">
        <v>1477</v>
      </c>
      <c r="C774" s="278" t="s">
        <v>1478</v>
      </c>
      <c r="D774" s="192">
        <v>0</v>
      </c>
      <c r="E774" s="192"/>
      <c r="F774" s="71" t="str">
        <f t="shared" si="169"/>
        <v>-</v>
      </c>
    </row>
    <row r="775" spans="1:6" ht="11.5"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1.5"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1.5" x14ac:dyDescent="0.25">
      <c r="A791" s="70">
        <v>36328</v>
      </c>
      <c r="B791" s="65" t="s">
        <v>1511</v>
      </c>
      <c r="C791" s="278" t="s">
        <v>1512</v>
      </c>
      <c r="D791" s="192">
        <v>0</v>
      </c>
      <c r="E791" s="192"/>
      <c r="F791" s="71" t="str">
        <f t="shared" si="169"/>
        <v>-</v>
      </c>
    </row>
    <row r="792" spans="1:6" ht="11.5"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3" x14ac:dyDescent="0.25">
      <c r="A797" s="70" t="s">
        <v>1523</v>
      </c>
      <c r="B797" s="182" t="s">
        <v>1524</v>
      </c>
      <c r="C797" s="277" t="s">
        <v>1523</v>
      </c>
      <c r="D797" s="192">
        <v>0</v>
      </c>
      <c r="E797" s="192"/>
      <c r="F797" s="71" t="str">
        <f t="shared" si="169"/>
        <v>-</v>
      </c>
    </row>
    <row r="798" spans="1:6" ht="11.5"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1.5"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3" x14ac:dyDescent="0.25">
      <c r="A803" s="63" t="s">
        <v>1535</v>
      </c>
      <c r="B803" s="244" t="s">
        <v>1536</v>
      </c>
      <c r="C803" s="248" t="s">
        <v>1535</v>
      </c>
      <c r="D803" s="194">
        <v>0</v>
      </c>
      <c r="E803" s="194"/>
      <c r="F803" s="45" t="str">
        <f t="shared" si="169"/>
        <v>-</v>
      </c>
    </row>
    <row r="804" spans="1:6" ht="23" x14ac:dyDescent="0.25">
      <c r="A804" s="70" t="s">
        <v>1537</v>
      </c>
      <c r="B804" s="182" t="s">
        <v>1538</v>
      </c>
      <c r="C804" s="277" t="s">
        <v>1537</v>
      </c>
      <c r="D804" s="192">
        <v>0</v>
      </c>
      <c r="E804" s="192"/>
      <c r="F804" s="71" t="str">
        <f t="shared" si="169"/>
        <v>-</v>
      </c>
    </row>
    <row r="805" spans="1:6" ht="23" x14ac:dyDescent="0.25">
      <c r="A805" s="70" t="s">
        <v>1539</v>
      </c>
      <c r="B805" s="182" t="s">
        <v>1540</v>
      </c>
      <c r="C805" s="277" t="s">
        <v>1539</v>
      </c>
      <c r="D805" s="192">
        <v>0</v>
      </c>
      <c r="E805" s="192"/>
      <c r="F805" s="71" t="str">
        <f t="shared" si="169"/>
        <v>-</v>
      </c>
    </row>
    <row r="806" spans="1:6" ht="11.5" x14ac:dyDescent="0.25">
      <c r="A806" s="70">
        <v>36511</v>
      </c>
      <c r="B806" s="182" t="s">
        <v>1541</v>
      </c>
      <c r="C806" s="277">
        <v>36511</v>
      </c>
      <c r="D806" s="192"/>
      <c r="E806" s="192"/>
      <c r="F806" s="71" t="str">
        <f t="shared" ref="F806:F814" si="171">IF(D806&lt;&gt;0,IF(E806/D806&gt;=100,"&gt;&gt;100",E806/D806*100),"-")</f>
        <v>-</v>
      </c>
    </row>
    <row r="807" spans="1:6" ht="11.5" x14ac:dyDescent="0.25">
      <c r="A807" s="70" t="s">
        <v>1542</v>
      </c>
      <c r="B807" s="182" t="s">
        <v>1543</v>
      </c>
      <c r="C807" s="277" t="s">
        <v>1542</v>
      </c>
      <c r="D807" s="192"/>
      <c r="E807" s="192"/>
      <c r="F807" s="71" t="str">
        <f t="shared" si="171"/>
        <v>-</v>
      </c>
    </row>
    <row r="808" spans="1:6" ht="11.5" x14ac:dyDescent="0.25">
      <c r="A808" s="70" t="s">
        <v>1544</v>
      </c>
      <c r="B808" s="182" t="s">
        <v>1545</v>
      </c>
      <c r="C808" s="277" t="s">
        <v>1544</v>
      </c>
      <c r="D808" s="192"/>
      <c r="E808" s="192"/>
      <c r="F808" s="71" t="str">
        <f t="shared" si="171"/>
        <v>-</v>
      </c>
    </row>
    <row r="809" spans="1:6" ht="11.5" x14ac:dyDescent="0.25">
      <c r="A809" s="70" t="s">
        <v>1546</v>
      </c>
      <c r="B809" s="182" t="s">
        <v>1547</v>
      </c>
      <c r="C809" s="277" t="s">
        <v>1546</v>
      </c>
      <c r="D809" s="192"/>
      <c r="E809" s="192"/>
      <c r="F809" s="71" t="str">
        <f t="shared" si="171"/>
        <v>-</v>
      </c>
    </row>
    <row r="810" spans="1:6" ht="11.5" x14ac:dyDescent="0.25">
      <c r="A810" s="70" t="s">
        <v>1548</v>
      </c>
      <c r="B810" s="182" t="s">
        <v>1549</v>
      </c>
      <c r="C810" s="277" t="s">
        <v>1548</v>
      </c>
      <c r="D810" s="192"/>
      <c r="E810" s="192"/>
      <c r="F810" s="71" t="str">
        <f t="shared" si="171"/>
        <v>-</v>
      </c>
    </row>
    <row r="811" spans="1:6" ht="11.5" x14ac:dyDescent="0.25">
      <c r="A811" s="70" t="s">
        <v>1550</v>
      </c>
      <c r="B811" s="182" t="s">
        <v>1551</v>
      </c>
      <c r="C811" s="277" t="s">
        <v>1550</v>
      </c>
      <c r="D811" s="192"/>
      <c r="E811" s="192"/>
      <c r="F811" s="71" t="str">
        <f t="shared" si="171"/>
        <v>-</v>
      </c>
    </row>
    <row r="812" spans="1:6" ht="11.5" x14ac:dyDescent="0.25">
      <c r="A812" s="70" t="s">
        <v>1552</v>
      </c>
      <c r="B812" s="182" t="s">
        <v>1553</v>
      </c>
      <c r="C812" s="277" t="s">
        <v>1552</v>
      </c>
      <c r="D812" s="192"/>
      <c r="E812" s="192"/>
      <c r="F812" s="71" t="str">
        <f t="shared" si="171"/>
        <v>-</v>
      </c>
    </row>
    <row r="813" spans="1:6" ht="11.5" x14ac:dyDescent="0.25">
      <c r="A813" s="70" t="s">
        <v>1554</v>
      </c>
      <c r="B813" s="182" t="s">
        <v>1555</v>
      </c>
      <c r="C813" s="277" t="s">
        <v>1554</v>
      </c>
      <c r="D813" s="192"/>
      <c r="E813" s="192"/>
      <c r="F813" s="71" t="str">
        <f t="shared" si="171"/>
        <v>-</v>
      </c>
    </row>
    <row r="814" spans="1:6" ht="11.5" x14ac:dyDescent="0.25">
      <c r="A814" s="70" t="s">
        <v>1556</v>
      </c>
      <c r="B814" s="182" t="s">
        <v>1557</v>
      </c>
      <c r="C814" s="277" t="s">
        <v>1556</v>
      </c>
      <c r="D814" s="192"/>
      <c r="E814" s="192"/>
      <c r="F814" s="71" t="str">
        <f t="shared" si="171"/>
        <v>-</v>
      </c>
    </row>
    <row r="815" spans="1:6" ht="23" x14ac:dyDescent="0.25">
      <c r="A815" s="70" t="s">
        <v>1558</v>
      </c>
      <c r="B815" s="182" t="s">
        <v>1559</v>
      </c>
      <c r="C815" s="277" t="s">
        <v>1558</v>
      </c>
      <c r="D815" s="192">
        <v>0</v>
      </c>
      <c r="E815" s="192"/>
      <c r="F815" s="71" t="str">
        <f t="shared" si="169"/>
        <v>-</v>
      </c>
    </row>
    <row r="816" spans="1:6" ht="11.5" x14ac:dyDescent="0.25">
      <c r="A816" s="70" t="s">
        <v>1560</v>
      </c>
      <c r="B816" s="182" t="s">
        <v>1561</v>
      </c>
      <c r="C816" s="277" t="s">
        <v>1560</v>
      </c>
      <c r="D816" s="192">
        <v>0</v>
      </c>
      <c r="E816" s="192"/>
      <c r="F816" s="71" t="str">
        <f t="shared" si="169"/>
        <v>-</v>
      </c>
    </row>
    <row r="817" spans="1:6" ht="23" x14ac:dyDescent="0.25">
      <c r="A817" s="70" t="s">
        <v>1562</v>
      </c>
      <c r="B817" s="65" t="s">
        <v>1563</v>
      </c>
      <c r="C817" s="278" t="s">
        <v>1562</v>
      </c>
      <c r="D817" s="192">
        <v>0</v>
      </c>
      <c r="E817" s="192"/>
      <c r="F817" s="71" t="str">
        <f t="shared" si="169"/>
        <v>-</v>
      </c>
    </row>
    <row r="818" spans="1:6" ht="23" x14ac:dyDescent="0.25">
      <c r="A818" s="70" t="s">
        <v>1564</v>
      </c>
      <c r="B818" s="65" t="s">
        <v>1565</v>
      </c>
      <c r="C818" s="278" t="s">
        <v>1564</v>
      </c>
      <c r="D818" s="192">
        <v>0</v>
      </c>
      <c r="E818" s="192"/>
      <c r="F818" s="71" t="str">
        <f t="shared" si="169"/>
        <v>-</v>
      </c>
    </row>
    <row r="819" spans="1:6" ht="23" x14ac:dyDescent="0.25">
      <c r="A819" s="70" t="s">
        <v>1566</v>
      </c>
      <c r="B819" s="65" t="s">
        <v>1567</v>
      </c>
      <c r="C819" s="278" t="s">
        <v>1566</v>
      </c>
      <c r="D819" s="192">
        <v>0</v>
      </c>
      <c r="E819" s="192"/>
      <c r="F819" s="71" t="str">
        <f t="shared" si="169"/>
        <v>-</v>
      </c>
    </row>
    <row r="820" spans="1:6" ht="23"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3" x14ac:dyDescent="0.25">
      <c r="A824" s="70" t="s">
        <v>1576</v>
      </c>
      <c r="B824" s="65" t="s">
        <v>1577</v>
      </c>
      <c r="C824" s="278" t="s">
        <v>1576</v>
      </c>
      <c r="D824" s="192">
        <v>0</v>
      </c>
      <c r="E824" s="192"/>
      <c r="F824" s="71" t="str">
        <f t="shared" si="169"/>
        <v>-</v>
      </c>
    </row>
    <row r="825" spans="1:6" ht="23" x14ac:dyDescent="0.25">
      <c r="A825" s="70" t="s">
        <v>1578</v>
      </c>
      <c r="B825" s="65" t="s">
        <v>1579</v>
      </c>
      <c r="C825" s="278" t="s">
        <v>1578</v>
      </c>
      <c r="D825" s="192">
        <v>0</v>
      </c>
      <c r="E825" s="192"/>
      <c r="F825" s="71" t="str">
        <f t="shared" si="169"/>
        <v>-</v>
      </c>
    </row>
    <row r="826" spans="1:6" ht="23" x14ac:dyDescent="0.25">
      <c r="A826" s="70" t="s">
        <v>1580</v>
      </c>
      <c r="B826" s="65" t="s">
        <v>1581</v>
      </c>
      <c r="C826" s="278" t="s">
        <v>1580</v>
      </c>
      <c r="D826" s="192">
        <v>0</v>
      </c>
      <c r="E826" s="192"/>
      <c r="F826" s="71" t="str">
        <f t="shared" si="169"/>
        <v>-</v>
      </c>
    </row>
    <row r="827" spans="1:6" ht="23" x14ac:dyDescent="0.25">
      <c r="A827" s="70" t="s">
        <v>1582</v>
      </c>
      <c r="B827" s="65" t="s">
        <v>1583</v>
      </c>
      <c r="C827" s="278" t="s">
        <v>1582</v>
      </c>
      <c r="D827" s="192">
        <v>0</v>
      </c>
      <c r="E827" s="192"/>
      <c r="F827" s="71" t="str">
        <f t="shared" si="169"/>
        <v>-</v>
      </c>
    </row>
    <row r="828" spans="1:6" ht="23" x14ac:dyDescent="0.25">
      <c r="A828" s="70" t="s">
        <v>1584</v>
      </c>
      <c r="B828" s="65" t="s">
        <v>1585</v>
      </c>
      <c r="C828" s="278" t="s">
        <v>1584</v>
      </c>
      <c r="D828" s="192">
        <v>0</v>
      </c>
      <c r="E828" s="192"/>
      <c r="F828" s="71" t="str">
        <f t="shared" si="169"/>
        <v>-</v>
      </c>
    </row>
    <row r="829" spans="1:6" ht="23" x14ac:dyDescent="0.25">
      <c r="A829" s="70" t="s">
        <v>1586</v>
      </c>
      <c r="B829" s="65" t="s">
        <v>1587</v>
      </c>
      <c r="C829" s="278" t="s">
        <v>1586</v>
      </c>
      <c r="D829" s="192">
        <v>0</v>
      </c>
      <c r="E829" s="192"/>
      <c r="F829" s="71" t="str">
        <f t="shared" si="169"/>
        <v>-</v>
      </c>
    </row>
    <row r="830" spans="1:6" ht="11.5"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3" x14ac:dyDescent="0.25">
      <c r="A833" s="70" t="s">
        <v>1594</v>
      </c>
      <c r="B833" s="65" t="s">
        <v>1595</v>
      </c>
      <c r="C833" s="278" t="s">
        <v>1594</v>
      </c>
      <c r="D833" s="192">
        <v>0</v>
      </c>
      <c r="E833" s="192"/>
      <c r="F833" s="71" t="str">
        <f t="shared" si="169"/>
        <v>-</v>
      </c>
    </row>
    <row r="834" spans="1:6" ht="23"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3"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1784.1</v>
      </c>
      <c r="E855" s="194">
        <v>2479.86</v>
      </c>
      <c r="F855" s="45">
        <f t="shared" si="169"/>
        <v>138.99781402387759</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3" x14ac:dyDescent="0.25">
      <c r="A870" s="63" t="s">
        <v>1667</v>
      </c>
      <c r="B870" s="64" t="s">
        <v>1668</v>
      </c>
      <c r="C870" s="248" t="s">
        <v>1667</v>
      </c>
      <c r="D870" s="194">
        <v>0</v>
      </c>
      <c r="E870" s="194"/>
      <c r="F870" s="45" t="str">
        <f t="shared" si="169"/>
        <v>-</v>
      </c>
    </row>
    <row r="871" spans="1:6" ht="23"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3"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1.5" x14ac:dyDescent="0.25">
      <c r="A875" s="63">
        <v>81332</v>
      </c>
      <c r="B875" s="64" t="s">
        <v>1677</v>
      </c>
      <c r="C875" s="247" t="s">
        <v>1678</v>
      </c>
      <c r="D875" s="194">
        <v>0</v>
      </c>
      <c r="E875" s="194"/>
      <c r="F875" s="45" t="str">
        <f t="shared" si="169"/>
        <v>-</v>
      </c>
    </row>
    <row r="876" spans="1:6" ht="23"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3" x14ac:dyDescent="0.25">
      <c r="A879" s="63">
        <v>81532</v>
      </c>
      <c r="B879" s="183" t="s">
        <v>1685</v>
      </c>
      <c r="C879" s="247" t="s">
        <v>1686</v>
      </c>
      <c r="D879" s="194">
        <v>0</v>
      </c>
      <c r="E879" s="194"/>
      <c r="F879" s="45" t="str">
        <f t="shared" si="169"/>
        <v>-</v>
      </c>
    </row>
    <row r="880" spans="1:6" ht="23" x14ac:dyDescent="0.25">
      <c r="A880" s="63">
        <v>81542</v>
      </c>
      <c r="B880" s="183" t="s">
        <v>1687</v>
      </c>
      <c r="C880" s="247" t="s">
        <v>1688</v>
      </c>
      <c r="D880" s="194">
        <v>0</v>
      </c>
      <c r="E880" s="194"/>
      <c r="F880" s="45" t="str">
        <f t="shared" si="169"/>
        <v>-</v>
      </c>
    </row>
    <row r="881" spans="1:6" ht="23" x14ac:dyDescent="0.25">
      <c r="A881" s="63">
        <v>81552</v>
      </c>
      <c r="B881" s="64" t="s">
        <v>1689</v>
      </c>
      <c r="C881" s="247" t="s">
        <v>1690</v>
      </c>
      <c r="D881" s="194">
        <v>0</v>
      </c>
      <c r="E881" s="194"/>
      <c r="F881" s="45" t="str">
        <f t="shared" si="169"/>
        <v>-</v>
      </c>
    </row>
    <row r="882" spans="1:6" ht="23" x14ac:dyDescent="0.25">
      <c r="A882" s="63">
        <v>81631</v>
      </c>
      <c r="B882" s="183" t="s">
        <v>1691</v>
      </c>
      <c r="C882" s="247" t="s">
        <v>1692</v>
      </c>
      <c r="D882" s="194">
        <v>0</v>
      </c>
      <c r="E882" s="194"/>
      <c r="F882" s="45" t="str">
        <f t="shared" si="169"/>
        <v>-</v>
      </c>
    </row>
    <row r="883" spans="1:6" ht="23"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3" x14ac:dyDescent="0.25">
      <c r="A896" s="70">
        <v>81761</v>
      </c>
      <c r="B896" s="182" t="s">
        <v>1719</v>
      </c>
      <c r="C896" s="278" t="s">
        <v>1720</v>
      </c>
      <c r="D896" s="192">
        <v>0</v>
      </c>
      <c r="E896" s="192"/>
      <c r="F896" s="71" t="str">
        <f t="shared" si="169"/>
        <v>-</v>
      </c>
    </row>
    <row r="897" spans="1:6" ht="23" x14ac:dyDescent="0.25">
      <c r="A897" s="70">
        <v>81762</v>
      </c>
      <c r="B897" s="182" t="s">
        <v>1721</v>
      </c>
      <c r="C897" s="278" t="s">
        <v>1722</v>
      </c>
      <c r="D897" s="192">
        <v>0</v>
      </c>
      <c r="E897" s="192"/>
      <c r="F897" s="71" t="str">
        <f t="shared" si="169"/>
        <v>-</v>
      </c>
    </row>
    <row r="898" spans="1:6" ht="11.5" x14ac:dyDescent="0.25">
      <c r="A898" s="70">
        <v>81771</v>
      </c>
      <c r="B898" s="65" t="s">
        <v>1723</v>
      </c>
      <c r="C898" s="278" t="s">
        <v>1724</v>
      </c>
      <c r="D898" s="192">
        <v>0</v>
      </c>
      <c r="E898" s="192"/>
      <c r="F898" s="71" t="str">
        <f t="shared" si="169"/>
        <v>-</v>
      </c>
    </row>
    <row r="899" spans="1:6" ht="11.5"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1.5" x14ac:dyDescent="0.25">
      <c r="A909" s="70">
        <v>84242</v>
      </c>
      <c r="B909" s="65" t="s">
        <v>1745</v>
      </c>
      <c r="C909" s="278" t="s">
        <v>1746</v>
      </c>
      <c r="D909" s="192">
        <v>0</v>
      </c>
      <c r="E909" s="192"/>
      <c r="F909" s="71" t="str">
        <f t="shared" si="169"/>
        <v>-</v>
      </c>
    </row>
    <row r="910" spans="1:6" ht="11.5"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23" x14ac:dyDescent="0.25">
      <c r="A912" s="70">
        <v>84431</v>
      </c>
      <c r="B912" s="65" t="s">
        <v>1751</v>
      </c>
      <c r="C912" s="278" t="s">
        <v>1752</v>
      </c>
      <c r="D912" s="192">
        <v>0</v>
      </c>
      <c r="E912" s="192"/>
      <c r="F912" s="71" t="str">
        <f t="shared" si="169"/>
        <v>-</v>
      </c>
    </row>
    <row r="913" spans="1:6" ht="11.5" x14ac:dyDescent="0.25">
      <c r="A913" s="70">
        <v>84432</v>
      </c>
      <c r="B913" s="65" t="s">
        <v>1753</v>
      </c>
      <c r="C913" s="278" t="s">
        <v>1754</v>
      </c>
      <c r="D913" s="192">
        <v>0</v>
      </c>
      <c r="E913" s="192"/>
      <c r="F913" s="71" t="str">
        <f t="shared" si="169"/>
        <v>-</v>
      </c>
    </row>
    <row r="914" spans="1:6" ht="11.5" x14ac:dyDescent="0.25">
      <c r="A914" s="70" t="s">
        <v>1755</v>
      </c>
      <c r="B914" s="65" t="s">
        <v>1756</v>
      </c>
      <c r="C914" s="278" t="s">
        <v>1755</v>
      </c>
      <c r="D914" s="192">
        <v>0</v>
      </c>
      <c r="E914" s="192"/>
      <c r="F914" s="71" t="str">
        <f t="shared" si="169"/>
        <v>-</v>
      </c>
    </row>
    <row r="915" spans="1:6" ht="23" x14ac:dyDescent="0.25">
      <c r="A915" s="70">
        <v>84442</v>
      </c>
      <c r="B915" s="65" t="s">
        <v>1757</v>
      </c>
      <c r="C915" s="278" t="s">
        <v>1758</v>
      </c>
      <c r="D915" s="192">
        <v>0</v>
      </c>
      <c r="E915" s="192"/>
      <c r="F915" s="71" t="str">
        <f t="shared" si="169"/>
        <v>-</v>
      </c>
    </row>
    <row r="916" spans="1:6" ht="23" x14ac:dyDescent="0.25">
      <c r="A916" s="70">
        <v>84452</v>
      </c>
      <c r="B916" s="182" t="s">
        <v>1759</v>
      </c>
      <c r="C916" s="278" t="s">
        <v>1760</v>
      </c>
      <c r="D916" s="192">
        <v>0</v>
      </c>
      <c r="E916" s="192"/>
      <c r="F916" s="71" t="str">
        <f t="shared" si="169"/>
        <v>-</v>
      </c>
    </row>
    <row r="917" spans="1:6" ht="23"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3"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3" x14ac:dyDescent="0.25">
      <c r="A937" s="70">
        <v>84761</v>
      </c>
      <c r="B937" s="182" t="s">
        <v>1801</v>
      </c>
      <c r="C937" s="278" t="s">
        <v>1802</v>
      </c>
      <c r="D937" s="192">
        <v>0</v>
      </c>
      <c r="E937" s="192"/>
      <c r="F937" s="71" t="str">
        <f t="shared" si="169"/>
        <v>-</v>
      </c>
    </row>
    <row r="938" spans="1:6" ht="23" x14ac:dyDescent="0.25">
      <c r="A938" s="70">
        <v>84762</v>
      </c>
      <c r="B938" s="182" t="s">
        <v>1803</v>
      </c>
      <c r="C938" s="278" t="s">
        <v>1804</v>
      </c>
      <c r="D938" s="192">
        <v>0</v>
      </c>
      <c r="E938" s="192"/>
      <c r="F938" s="71" t="str">
        <f t="shared" si="169"/>
        <v>-</v>
      </c>
    </row>
    <row r="939" spans="1:6" ht="11.5" x14ac:dyDescent="0.25">
      <c r="A939" s="70" t="s">
        <v>1805</v>
      </c>
      <c r="B939" s="65" t="s">
        <v>1806</v>
      </c>
      <c r="C939" s="278" t="s">
        <v>1805</v>
      </c>
      <c r="D939" s="192">
        <v>0</v>
      </c>
      <c r="E939" s="192"/>
      <c r="F939" s="71" t="str">
        <f t="shared" si="169"/>
        <v>-</v>
      </c>
    </row>
    <row r="940" spans="1:6" ht="11.5"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3"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1.5"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1.5" x14ac:dyDescent="0.25">
      <c r="A948" s="63">
        <v>51532</v>
      </c>
      <c r="B948" s="64" t="s">
        <v>1823</v>
      </c>
      <c r="C948" s="247" t="s">
        <v>1824</v>
      </c>
      <c r="D948" s="194">
        <v>0</v>
      </c>
      <c r="E948" s="194"/>
      <c r="F948" s="45" t="str">
        <f t="shared" si="169"/>
        <v>-</v>
      </c>
    </row>
    <row r="949" spans="1:6" ht="23" x14ac:dyDescent="0.25">
      <c r="A949" s="63">
        <v>51542</v>
      </c>
      <c r="B949" s="64" t="s">
        <v>1825</v>
      </c>
      <c r="C949" s="247" t="s">
        <v>1826</v>
      </c>
      <c r="D949" s="194">
        <v>0</v>
      </c>
      <c r="E949" s="194"/>
      <c r="F949" s="45" t="str">
        <f t="shared" si="169"/>
        <v>-</v>
      </c>
    </row>
    <row r="950" spans="1:6" ht="23" x14ac:dyDescent="0.25">
      <c r="A950" s="63">
        <v>51552</v>
      </c>
      <c r="B950" s="183" t="s">
        <v>1827</v>
      </c>
      <c r="C950" s="247" t="s">
        <v>1828</v>
      </c>
      <c r="D950" s="194">
        <v>0</v>
      </c>
      <c r="E950" s="194"/>
      <c r="F950" s="45" t="str">
        <f t="shared" si="169"/>
        <v>-</v>
      </c>
    </row>
    <row r="951" spans="1:6" ht="11.5" x14ac:dyDescent="0.25">
      <c r="A951" s="63">
        <v>51631</v>
      </c>
      <c r="B951" s="64" t="s">
        <v>1829</v>
      </c>
      <c r="C951" s="247" t="s">
        <v>1830</v>
      </c>
      <c r="D951" s="194">
        <v>0</v>
      </c>
      <c r="E951" s="194"/>
      <c r="F951" s="45" t="str">
        <f t="shared" si="169"/>
        <v>-</v>
      </c>
    </row>
    <row r="952" spans="1:6" ht="11.5"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3" x14ac:dyDescent="0.25">
      <c r="A965" s="63">
        <v>51761</v>
      </c>
      <c r="B965" s="65" t="s">
        <v>1857</v>
      </c>
      <c r="C965" s="247" t="s">
        <v>1858</v>
      </c>
      <c r="D965" s="194">
        <v>0</v>
      </c>
      <c r="E965" s="194"/>
      <c r="F965" s="45" t="str">
        <f t="shared" si="169"/>
        <v>-</v>
      </c>
    </row>
    <row r="966" spans="1:6" ht="23" x14ac:dyDescent="0.25">
      <c r="A966" s="70">
        <v>51762</v>
      </c>
      <c r="B966" s="65" t="s">
        <v>1859</v>
      </c>
      <c r="C966" s="278" t="s">
        <v>1860</v>
      </c>
      <c r="D966" s="192">
        <v>0</v>
      </c>
      <c r="E966" s="192"/>
      <c r="F966" s="71" t="str">
        <f t="shared" si="169"/>
        <v>-</v>
      </c>
    </row>
    <row r="967" spans="1:6" ht="11.5" x14ac:dyDescent="0.25">
      <c r="A967" s="70">
        <v>51771</v>
      </c>
      <c r="B967" s="65" t="s">
        <v>1861</v>
      </c>
      <c r="C967" s="278" t="s">
        <v>1862</v>
      </c>
      <c r="D967" s="192">
        <v>0</v>
      </c>
      <c r="E967" s="192"/>
      <c r="F967" s="71" t="str">
        <f t="shared" si="169"/>
        <v>-</v>
      </c>
    </row>
    <row r="968" spans="1:6" ht="11.5" x14ac:dyDescent="0.25">
      <c r="A968" s="70">
        <v>51772</v>
      </c>
      <c r="B968" s="65" t="s">
        <v>1863</v>
      </c>
      <c r="C968" s="278" t="s">
        <v>1864</v>
      </c>
      <c r="D968" s="192">
        <v>0</v>
      </c>
      <c r="E968" s="192"/>
      <c r="F968" s="71" t="str">
        <f t="shared" si="169"/>
        <v>-</v>
      </c>
    </row>
    <row r="969" spans="1:6" ht="11.5" x14ac:dyDescent="0.25">
      <c r="A969" s="70">
        <v>54132</v>
      </c>
      <c r="B969" s="65" t="s">
        <v>1865</v>
      </c>
      <c r="C969" s="278" t="s">
        <v>1866</v>
      </c>
      <c r="D969" s="192">
        <v>0</v>
      </c>
      <c r="E969" s="192"/>
      <c r="F969" s="71" t="str">
        <f t="shared" si="169"/>
        <v>-</v>
      </c>
    </row>
    <row r="970" spans="1:6" ht="11.5"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1.5" x14ac:dyDescent="0.25">
      <c r="A972" s="63">
        <v>54162</v>
      </c>
      <c r="B972" s="65" t="s">
        <v>1871</v>
      </c>
      <c r="C972" s="247" t="s">
        <v>1872</v>
      </c>
      <c r="D972" s="194">
        <v>0</v>
      </c>
      <c r="E972" s="194"/>
      <c r="F972" s="45" t="str">
        <f t="shared" si="169"/>
        <v>-</v>
      </c>
    </row>
    <row r="973" spans="1:6" ht="23" x14ac:dyDescent="0.25">
      <c r="A973" s="63">
        <v>54221</v>
      </c>
      <c r="B973" s="182" t="s">
        <v>1873</v>
      </c>
      <c r="C973" s="247" t="s">
        <v>1874</v>
      </c>
      <c r="D973" s="194">
        <v>0</v>
      </c>
      <c r="E973" s="194"/>
      <c r="F973" s="45" t="str">
        <f t="shared" si="169"/>
        <v>-</v>
      </c>
    </row>
    <row r="974" spans="1:6" ht="23" x14ac:dyDescent="0.25">
      <c r="A974" s="70">
        <v>54222</v>
      </c>
      <c r="B974" s="182" t="s">
        <v>1875</v>
      </c>
      <c r="C974" s="278" t="s">
        <v>1876</v>
      </c>
      <c r="D974" s="192">
        <v>0</v>
      </c>
      <c r="E974" s="192"/>
      <c r="F974" s="71" t="str">
        <f t="shared" si="169"/>
        <v>-</v>
      </c>
    </row>
    <row r="975" spans="1:6" ht="11.5" x14ac:dyDescent="0.25">
      <c r="A975" s="70" t="s">
        <v>1877</v>
      </c>
      <c r="B975" s="65" t="s">
        <v>1878</v>
      </c>
      <c r="C975" s="278" t="s">
        <v>1877</v>
      </c>
      <c r="D975" s="192">
        <v>0</v>
      </c>
      <c r="E975" s="192"/>
      <c r="F975" s="71" t="str">
        <f t="shared" si="169"/>
        <v>-</v>
      </c>
    </row>
    <row r="976" spans="1:6" ht="23" x14ac:dyDescent="0.25">
      <c r="A976" s="70">
        <v>54232</v>
      </c>
      <c r="B976" s="182" t="s">
        <v>1879</v>
      </c>
      <c r="C976" s="278" t="s">
        <v>1880</v>
      </c>
      <c r="D976" s="192">
        <v>0</v>
      </c>
      <c r="E976" s="192"/>
      <c r="F976" s="71" t="str">
        <f t="shared" si="169"/>
        <v>-</v>
      </c>
    </row>
    <row r="977" spans="1:6" ht="23" x14ac:dyDescent="0.25">
      <c r="A977" s="70">
        <v>54242</v>
      </c>
      <c r="B977" s="65" t="s">
        <v>1881</v>
      </c>
      <c r="C977" s="278" t="s">
        <v>1882</v>
      </c>
      <c r="D977" s="192">
        <v>0</v>
      </c>
      <c r="E977" s="192"/>
      <c r="F977" s="71" t="str">
        <f t="shared" si="169"/>
        <v>-</v>
      </c>
    </row>
    <row r="978" spans="1:6" ht="23" x14ac:dyDescent="0.25">
      <c r="A978" s="70" t="s">
        <v>1883</v>
      </c>
      <c r="B978" s="65" t="s">
        <v>1884</v>
      </c>
      <c r="C978" s="278" t="s">
        <v>1883</v>
      </c>
      <c r="D978" s="192">
        <v>0</v>
      </c>
      <c r="E978" s="192"/>
      <c r="F978" s="71" t="str">
        <f t="shared" si="169"/>
        <v>-</v>
      </c>
    </row>
    <row r="979" spans="1:6" ht="23" x14ac:dyDescent="0.25">
      <c r="A979" s="70">
        <v>54312</v>
      </c>
      <c r="B979" s="182" t="s">
        <v>1885</v>
      </c>
      <c r="C979" s="278" t="s">
        <v>1886</v>
      </c>
      <c r="D979" s="192">
        <v>0</v>
      </c>
      <c r="E979" s="192"/>
      <c r="F979" s="71" t="str">
        <f t="shared" si="169"/>
        <v>-</v>
      </c>
    </row>
    <row r="980" spans="1:6" ht="23" x14ac:dyDescent="0.25">
      <c r="A980" s="70">
        <v>54431</v>
      </c>
      <c r="B980" s="65" t="s">
        <v>1887</v>
      </c>
      <c r="C980" s="278" t="s">
        <v>1888</v>
      </c>
      <c r="D980" s="192">
        <v>0</v>
      </c>
      <c r="E980" s="192"/>
      <c r="F980" s="71" t="str">
        <f t="shared" si="169"/>
        <v>-</v>
      </c>
    </row>
    <row r="981" spans="1:6" ht="23" x14ac:dyDescent="0.25">
      <c r="A981" s="70">
        <v>54432</v>
      </c>
      <c r="B981" s="65" t="s">
        <v>1889</v>
      </c>
      <c r="C981" s="278" t="s">
        <v>1890</v>
      </c>
      <c r="D981" s="192">
        <v>0</v>
      </c>
      <c r="E981" s="192"/>
      <c r="F981" s="71" t="str">
        <f t="shared" si="169"/>
        <v>-</v>
      </c>
    </row>
    <row r="982" spans="1:6" ht="23" x14ac:dyDescent="0.25">
      <c r="A982" s="70" t="s">
        <v>1891</v>
      </c>
      <c r="B982" s="65" t="s">
        <v>1892</v>
      </c>
      <c r="C982" s="278" t="s">
        <v>1891</v>
      </c>
      <c r="D982" s="192">
        <v>0</v>
      </c>
      <c r="E982" s="192"/>
      <c r="F982" s="71" t="str">
        <f t="shared" si="169"/>
        <v>-</v>
      </c>
    </row>
    <row r="983" spans="1:6" ht="23" x14ac:dyDescent="0.25">
      <c r="A983" s="70">
        <v>54442</v>
      </c>
      <c r="B983" s="65" t="s">
        <v>1893</v>
      </c>
      <c r="C983" s="278" t="s">
        <v>1894</v>
      </c>
      <c r="D983" s="192">
        <v>0</v>
      </c>
      <c r="E983" s="192"/>
      <c r="F983" s="71" t="str">
        <f t="shared" si="169"/>
        <v>-</v>
      </c>
    </row>
    <row r="984" spans="1:6" ht="23" x14ac:dyDescent="0.25">
      <c r="A984" s="70">
        <v>54452</v>
      </c>
      <c r="B984" s="65" t="s">
        <v>1895</v>
      </c>
      <c r="C984" s="278" t="s">
        <v>1896</v>
      </c>
      <c r="D984" s="192">
        <v>0</v>
      </c>
      <c r="E984" s="192"/>
      <c r="F984" s="71" t="str">
        <f t="shared" si="169"/>
        <v>-</v>
      </c>
    </row>
    <row r="985" spans="1:6" ht="23" x14ac:dyDescent="0.25">
      <c r="A985" s="70" t="s">
        <v>1897</v>
      </c>
      <c r="B985" s="65" t="s">
        <v>1898</v>
      </c>
      <c r="C985" s="278" t="s">
        <v>1897</v>
      </c>
      <c r="D985" s="192">
        <v>0</v>
      </c>
      <c r="E985" s="192"/>
      <c r="F985" s="71" t="str">
        <f t="shared" si="169"/>
        <v>-</v>
      </c>
    </row>
    <row r="986" spans="1:6" ht="23" x14ac:dyDescent="0.25">
      <c r="A986" s="70">
        <v>54461</v>
      </c>
      <c r="B986" s="65" t="s">
        <v>1899</v>
      </c>
      <c r="C986" s="278" t="s">
        <v>1900</v>
      </c>
      <c r="D986" s="192">
        <v>0</v>
      </c>
      <c r="E986" s="192"/>
      <c r="F986" s="71" t="str">
        <f t="shared" si="169"/>
        <v>-</v>
      </c>
    </row>
    <row r="987" spans="1:6" ht="11.5" x14ac:dyDescent="0.25">
      <c r="A987" s="70">
        <v>54462</v>
      </c>
      <c r="B987" s="65" t="s">
        <v>1901</v>
      </c>
      <c r="C987" s="278" t="s">
        <v>1902</v>
      </c>
      <c r="D987" s="192">
        <v>0</v>
      </c>
      <c r="E987" s="192"/>
      <c r="F987" s="71" t="str">
        <f t="shared" si="169"/>
        <v>-</v>
      </c>
    </row>
    <row r="988" spans="1:6" ht="11.5" x14ac:dyDescent="0.25">
      <c r="A988" s="70" t="s">
        <v>1903</v>
      </c>
      <c r="B988" s="65" t="s">
        <v>1904</v>
      </c>
      <c r="C988" s="278" t="s">
        <v>1903</v>
      </c>
      <c r="D988" s="192">
        <v>0</v>
      </c>
      <c r="E988" s="192"/>
      <c r="F988" s="71" t="str">
        <f t="shared" si="169"/>
        <v>-</v>
      </c>
    </row>
    <row r="989" spans="1:6" ht="23" x14ac:dyDescent="0.25">
      <c r="A989" s="70">
        <v>54472</v>
      </c>
      <c r="B989" s="182" t="s">
        <v>1905</v>
      </c>
      <c r="C989" s="278" t="s">
        <v>1906</v>
      </c>
      <c r="D989" s="192">
        <v>0</v>
      </c>
      <c r="E989" s="192"/>
      <c r="F989" s="71" t="str">
        <f t="shared" si="169"/>
        <v>-</v>
      </c>
    </row>
    <row r="990" spans="1:6" ht="23" x14ac:dyDescent="0.25">
      <c r="A990" s="70">
        <v>54482</v>
      </c>
      <c r="B990" s="182" t="s">
        <v>1907</v>
      </c>
      <c r="C990" s="278" t="s">
        <v>1908</v>
      </c>
      <c r="D990" s="192">
        <v>0</v>
      </c>
      <c r="E990" s="192"/>
      <c r="F990" s="71" t="str">
        <f t="shared" si="169"/>
        <v>-</v>
      </c>
    </row>
    <row r="991" spans="1:6" ht="23" x14ac:dyDescent="0.25">
      <c r="A991" s="70" t="s">
        <v>1909</v>
      </c>
      <c r="B991" s="182" t="s">
        <v>1910</v>
      </c>
      <c r="C991" s="278" t="s">
        <v>1909</v>
      </c>
      <c r="D991" s="192">
        <v>0</v>
      </c>
      <c r="E991" s="192"/>
      <c r="F991" s="71" t="str">
        <f t="shared" si="169"/>
        <v>-</v>
      </c>
    </row>
    <row r="992" spans="1:6" ht="23"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3"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1.5" x14ac:dyDescent="0.25">
      <c r="A1003" s="70">
        <v>54751</v>
      </c>
      <c r="B1003" s="65" t="s">
        <v>1933</v>
      </c>
      <c r="C1003" s="278" t="s">
        <v>1934</v>
      </c>
      <c r="D1003" s="192">
        <v>0</v>
      </c>
      <c r="E1003" s="192"/>
      <c r="F1003" s="71" t="str">
        <f t="shared" si="169"/>
        <v>-</v>
      </c>
    </row>
    <row r="1004" spans="1:6" ht="11.5" x14ac:dyDescent="0.25">
      <c r="A1004" s="70">
        <v>54752</v>
      </c>
      <c r="B1004" s="65" t="s">
        <v>1935</v>
      </c>
      <c r="C1004" s="278" t="s">
        <v>1936</v>
      </c>
      <c r="D1004" s="192">
        <v>0</v>
      </c>
      <c r="E1004" s="192"/>
      <c r="F1004" s="71" t="str">
        <f t="shared" si="169"/>
        <v>-</v>
      </c>
    </row>
    <row r="1005" spans="1:6" ht="23" x14ac:dyDescent="0.25">
      <c r="A1005" s="70">
        <v>54761</v>
      </c>
      <c r="B1005" s="65" t="s">
        <v>1937</v>
      </c>
      <c r="C1005" s="278" t="s">
        <v>1938</v>
      </c>
      <c r="D1005" s="192">
        <v>0</v>
      </c>
      <c r="E1005" s="192"/>
      <c r="F1005" s="71" t="str">
        <f t="shared" si="169"/>
        <v>-</v>
      </c>
    </row>
    <row r="1006" spans="1:6" ht="23" x14ac:dyDescent="0.25">
      <c r="A1006" s="70">
        <v>54762</v>
      </c>
      <c r="B1006" s="65" t="s">
        <v>1939</v>
      </c>
      <c r="C1006" s="278" t="s">
        <v>1940</v>
      </c>
      <c r="D1006" s="192">
        <v>0</v>
      </c>
      <c r="E1006" s="192"/>
      <c r="F1006" s="71" t="str">
        <f t="shared" si="169"/>
        <v>-</v>
      </c>
    </row>
    <row r="1007" spans="1:6" ht="23" x14ac:dyDescent="0.25">
      <c r="A1007" s="70">
        <v>54771</v>
      </c>
      <c r="B1007" s="65" t="s">
        <v>1941</v>
      </c>
      <c r="C1007" s="278" t="s">
        <v>1942</v>
      </c>
      <c r="D1007" s="192">
        <v>0</v>
      </c>
      <c r="E1007" s="192"/>
      <c r="F1007" s="71" t="str">
        <f t="shared" ref="F1007:F1009" si="172">IF(D1007&lt;&gt;0,IF(E1007/D1007&gt;=100,"&gt;&gt;100",E1007/D1007*100),"-")</f>
        <v>-</v>
      </c>
    </row>
    <row r="1008" spans="1:6" ht="23" x14ac:dyDescent="0.25">
      <c r="A1008" s="70">
        <v>54772</v>
      </c>
      <c r="B1008" s="65" t="s">
        <v>1943</v>
      </c>
      <c r="C1008" s="278" t="s">
        <v>1944</v>
      </c>
      <c r="D1008" s="192">
        <v>0</v>
      </c>
      <c r="E1008" s="192"/>
      <c r="F1008" s="71" t="str">
        <f t="shared" si="172"/>
        <v>-</v>
      </c>
    </row>
    <row r="1009" spans="1:6" ht="23" x14ac:dyDescent="0.25">
      <c r="A1009" s="73">
        <v>55312</v>
      </c>
      <c r="B1009" s="65" t="s">
        <v>1945</v>
      </c>
      <c r="C1009" s="279" t="s">
        <v>1946</v>
      </c>
      <c r="D1009" s="193">
        <v>0</v>
      </c>
      <c r="E1009" s="193"/>
      <c r="F1009" s="75" t="str">
        <f t="shared" si="172"/>
        <v>-</v>
      </c>
    </row>
    <row r="1010" spans="1:6" ht="20.149999999999999" customHeight="1" x14ac:dyDescent="0.25">
      <c r="A1010" s="369" t="s">
        <v>1947</v>
      </c>
      <c r="B1010" s="370"/>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3" x14ac:dyDescent="0.25">
      <c r="A1012" s="280" t="s">
        <v>1951</v>
      </c>
      <c r="B1012" s="271" t="s">
        <v>1952</v>
      </c>
      <c r="C1012" s="281" t="s">
        <v>1953</v>
      </c>
      <c r="D1012" s="282">
        <v>0</v>
      </c>
      <c r="E1012" s="282"/>
      <c r="F1012" s="71" t="str">
        <f t="shared" ref="F1012:F1019" si="173">IF(D1012&lt;&gt;0,IF(E1012/D1012&gt;=100,"&gt;&gt;100",E1012/D1012*100),"-")</f>
        <v>-</v>
      </c>
    </row>
    <row r="1013" spans="1:6" ht="11.5" x14ac:dyDescent="0.25">
      <c r="A1013" s="70" t="s">
        <v>1954</v>
      </c>
      <c r="B1013" s="65" t="s">
        <v>1955</v>
      </c>
      <c r="C1013" s="278" t="s">
        <v>1954</v>
      </c>
      <c r="D1013" s="283">
        <v>0</v>
      </c>
      <c r="E1013" s="283"/>
      <c r="F1013" s="71" t="str">
        <f t="shared" si="173"/>
        <v>-</v>
      </c>
    </row>
    <row r="1014" spans="1:6" ht="23" x14ac:dyDescent="0.25">
      <c r="A1014" s="70" t="s">
        <v>1956</v>
      </c>
      <c r="B1014" s="65" t="s">
        <v>1957</v>
      </c>
      <c r="C1014" s="278" t="s">
        <v>1956</v>
      </c>
      <c r="D1014" s="283">
        <v>0</v>
      </c>
      <c r="E1014" s="283"/>
      <c r="F1014" s="71" t="str">
        <f t="shared" si="173"/>
        <v>-</v>
      </c>
    </row>
    <row r="1015" spans="1:6" ht="23"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4.5"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3"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7"/>
      <c r="E1021" s="368"/>
      <c r="F1021" s="51"/>
    </row>
    <row r="1022" spans="1:6" ht="15" customHeight="1" x14ac:dyDescent="0.25">
      <c r="A1022" s="140"/>
      <c r="B1022" s="163"/>
      <c r="C1022" s="173"/>
      <c r="D1022" s="367"/>
      <c r="E1022" s="368"/>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31" priority="13" operator="lessThan">
      <formula>-0.001</formula>
    </cfRule>
  </conditionalFormatting>
  <conditionalFormatting sqref="D9:E16">
    <cfRule type="cellIs" dxfId="30" priority="1" operator="lessThan">
      <formula>-0.001</formula>
    </cfRule>
  </conditionalFormatting>
  <conditionalFormatting sqref="D18:E1009">
    <cfRule type="cellIs" dxfId="29"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0" zoomScaleNormal="100" workbookViewId="0">
      <selection activeCell="E261" sqref="E261"/>
    </sheetView>
  </sheetViews>
  <sheetFormatPr defaultColWidth="14.453125" defaultRowHeight="15" customHeight="1" x14ac:dyDescent="0.25"/>
  <cols>
    <col min="1" max="1" width="13.26953125" style="169" customWidth="1"/>
    <col min="2" max="2" width="60.7265625" style="187" customWidth="1"/>
    <col min="3" max="3" width="12.7265625" style="169" customWidth="1"/>
    <col min="4" max="5" width="14.7265625" style="68" customWidth="1"/>
    <col min="6" max="6" width="8.7265625" style="68" customWidth="1"/>
    <col min="7" max="23" width="8" style="67" customWidth="1"/>
    <col min="24" max="30" width="14.453125" style="67" customWidth="1"/>
    <col min="31" max="16384" width="14.453125" style="67"/>
  </cols>
  <sheetData>
    <row r="1" spans="1:24" s="46" customFormat="1" ht="44.25" customHeight="1" x14ac:dyDescent="0.25">
      <c r="A1" s="268" t="s">
        <v>0</v>
      </c>
      <c r="B1" s="324" t="s">
        <v>1</v>
      </c>
      <c r="C1" s="268" t="s">
        <v>2</v>
      </c>
      <c r="D1" s="325" t="s">
        <v>3</v>
      </c>
      <c r="E1" s="268" t="s">
        <v>4</v>
      </c>
      <c r="F1" s="326" t="s">
        <v>5</v>
      </c>
    </row>
    <row r="2" spans="1:24" ht="50.15" customHeight="1" x14ac:dyDescent="0.25">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5">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278411.81000000006</v>
      </c>
      <c r="E6" s="180">
        <f t="shared" si="0"/>
        <v>330071.81999999995</v>
      </c>
      <c r="F6" s="181">
        <f t="shared" ref="F6:F298" si="1">IF(D6&gt;0,IF(E6/D6&gt;=100,"&gt;&gt;100",E6/D6*100),"-")</f>
        <v>118.55525094283892</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131097.61000000002</v>
      </c>
      <c r="E7" s="79">
        <f t="shared" si="2"/>
        <v>143047.67999999999</v>
      </c>
      <c r="F7" s="71">
        <f t="shared" si="1"/>
        <v>109.11539882382293</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3" x14ac:dyDescent="0.25">
      <c r="A12" s="70" t="s">
        <v>2142</v>
      </c>
      <c r="B12" s="65" t="s">
        <v>2143</v>
      </c>
      <c r="C12" s="134" t="s">
        <v>2142</v>
      </c>
      <c r="D12" s="79">
        <f t="shared" ref="D12:E12" si="3">D13+D19+D29+D35+D41+D45</f>
        <v>131097.61000000002</v>
      </c>
      <c r="E12" s="79">
        <f t="shared" si="3"/>
        <v>143047.67999999999</v>
      </c>
      <c r="F12" s="71">
        <f t="shared" si="1"/>
        <v>109.11539882382293</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85331.400000000009</v>
      </c>
      <c r="E19" s="79">
        <f t="shared" si="5"/>
        <v>103801.03</v>
      </c>
      <c r="F19" s="71">
        <f t="shared" si="1"/>
        <v>121.6445880414478</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11476.84</v>
      </c>
      <c r="E20" s="327">
        <v>11476.84</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0</v>
      </c>
      <c r="E21" s="327">
        <v>1000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5908.82</v>
      </c>
      <c r="E22" s="327">
        <v>6116.95</v>
      </c>
      <c r="F22" s="71">
        <f t="shared" si="1"/>
        <v>103.52236148672662</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32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0</v>
      </c>
      <c r="E24" s="32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25595.14</v>
      </c>
      <c r="E25" s="327">
        <v>25595.14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49527.47</v>
      </c>
      <c r="E26" s="327">
        <v>77471.91</v>
      </c>
      <c r="F26" s="71">
        <f t="shared" si="1"/>
        <v>156.42210272400348</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32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7176.87</v>
      </c>
      <c r="E28" s="327">
        <v>17859.810000000001</v>
      </c>
      <c r="F28" s="71">
        <f t="shared" si="1"/>
        <v>248.85235485664364</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39477.54</v>
      </c>
      <c r="E29" s="79">
        <f t="shared" si="6"/>
        <v>31582.03</v>
      </c>
      <c r="F29" s="71">
        <f t="shared" si="1"/>
        <v>79.999994933828191</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39477.54</v>
      </c>
      <c r="E30" s="327">
        <v>39477.54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32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32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32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327">
        <v>7895.51</v>
      </c>
      <c r="F34" s="71" t="str">
        <f t="shared" si="1"/>
        <v>-</v>
      </c>
      <c r="G34" s="66"/>
      <c r="H34" s="66"/>
      <c r="I34" s="66"/>
      <c r="J34" s="66"/>
      <c r="K34" s="66"/>
      <c r="L34" s="66"/>
      <c r="M34" s="66"/>
      <c r="N34" s="66"/>
      <c r="O34" s="66"/>
      <c r="P34" s="66"/>
      <c r="Q34" s="66"/>
      <c r="R34" s="66"/>
      <c r="S34" s="66"/>
      <c r="T34" s="66"/>
      <c r="U34" s="66"/>
      <c r="V34" s="66"/>
      <c r="W34" s="66"/>
    </row>
    <row r="35" spans="1:23" ht="11.5" x14ac:dyDescent="0.25">
      <c r="A35" s="72" t="s">
        <v>2174</v>
      </c>
      <c r="B35" s="65" t="s">
        <v>2175</v>
      </c>
      <c r="C35" s="134" t="s">
        <v>2174</v>
      </c>
      <c r="D35" s="79">
        <f t="shared" ref="D35:E35" si="7">SUM(D36:D39)-D40</f>
        <v>4457.1000000000004</v>
      </c>
      <c r="E35" s="79">
        <f t="shared" si="7"/>
        <v>4975.24</v>
      </c>
      <c r="F35" s="71">
        <f t="shared" si="1"/>
        <v>111.62504767674046</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7030.02</v>
      </c>
      <c r="E36" s="327">
        <v>7575.77</v>
      </c>
      <c r="F36" s="71">
        <f t="shared" si="1"/>
        <v>107.76313580900197</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32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32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32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2572.92</v>
      </c>
      <c r="E40" s="327">
        <v>2600.5300000000002</v>
      </c>
      <c r="F40" s="71">
        <f t="shared" si="1"/>
        <v>101.0730998243241</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1831.57</v>
      </c>
      <c r="E45" s="79">
        <f t="shared" si="9"/>
        <v>2689.38</v>
      </c>
      <c r="F45" s="71">
        <f t="shared" si="1"/>
        <v>146.8346828131057</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32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1831.57</v>
      </c>
      <c r="E47" s="327">
        <v>2746.57</v>
      </c>
      <c r="F47" s="71">
        <f t="shared" si="1"/>
        <v>149.95714059522706</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32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32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327">
        <v>57.19</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32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3452.9</v>
      </c>
      <c r="E54" s="192">
        <v>6670.11</v>
      </c>
      <c r="F54" s="71">
        <f t="shared" si="1"/>
        <v>193.1741434736019</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3452.9</v>
      </c>
      <c r="E55" s="192">
        <v>6670.11</v>
      </c>
      <c r="F55" s="71">
        <f t="shared" si="1"/>
        <v>193.1741434736019</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1.5"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147314.20000000001</v>
      </c>
      <c r="E69" s="79">
        <f>E70+E82+E88+E119+E135+E147+E165+E171</f>
        <v>187024.13999999998</v>
      </c>
      <c r="F69" s="71">
        <f t="shared" si="1"/>
        <v>126.95594857793748</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3"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3" x14ac:dyDescent="0.25">
      <c r="A82" s="70" t="s">
        <v>2259</v>
      </c>
      <c r="B82" s="65" t="s">
        <v>2260</v>
      </c>
      <c r="C82" s="134" t="s">
        <v>2259</v>
      </c>
      <c r="D82" s="79">
        <f>SUM(D83:D85)-D86+D87</f>
        <v>8559.69</v>
      </c>
      <c r="E82" s="79">
        <f>SUM(E83:E85)-E86+E87</f>
        <v>2513.71</v>
      </c>
      <c r="F82" s="71">
        <f t="shared" si="1"/>
        <v>29.366834546578204</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853.76</v>
      </c>
      <c r="E85" s="192"/>
      <c r="F85" s="71">
        <f t="shared" si="1"/>
        <v>0</v>
      </c>
      <c r="G85" s="66"/>
      <c r="H85" s="66"/>
      <c r="I85" s="66"/>
      <c r="J85" s="66"/>
      <c r="K85" s="66"/>
      <c r="L85" s="66"/>
      <c r="M85" s="66"/>
      <c r="N85" s="66"/>
      <c r="O85" s="66"/>
      <c r="P85" s="66"/>
      <c r="Q85" s="66"/>
      <c r="R85" s="66"/>
      <c r="S85" s="66"/>
      <c r="T85" s="66"/>
      <c r="U85" s="66"/>
      <c r="V85" s="66"/>
      <c r="W85" s="66"/>
    </row>
    <row r="86" spans="1:23" ht="11.5"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7705.93</v>
      </c>
      <c r="E87" s="192">
        <v>2513.71</v>
      </c>
      <c r="F87" s="71">
        <f t="shared" si="1"/>
        <v>32.620462423094942</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5"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1.5"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3"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5"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3"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29651.85</v>
      </c>
      <c r="E147" s="79">
        <f t="shared" si="24"/>
        <v>184510.43</v>
      </c>
      <c r="F147" s="71">
        <f t="shared" si="1"/>
        <v>622.25604810492439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3" x14ac:dyDescent="0.25">
      <c r="A150" s="70" t="s">
        <v>2381</v>
      </c>
      <c r="B150" s="65" t="s">
        <v>2382</v>
      </c>
      <c r="C150" s="134" t="s">
        <v>2381</v>
      </c>
      <c r="D150" s="79">
        <f t="shared" ref="D150:E150" si="25">SUM(D151:D158)</f>
        <v>0</v>
      </c>
      <c r="E150" s="79">
        <f t="shared" si="25"/>
        <v>155996.57999999999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3"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3"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3" x14ac:dyDescent="0.25">
      <c r="A156" s="70" t="s">
        <v>2393</v>
      </c>
      <c r="B156" s="65" t="s">
        <v>2394</v>
      </c>
      <c r="C156" s="134" t="s">
        <v>2393</v>
      </c>
      <c r="D156" s="192">
        <v>0</v>
      </c>
      <c r="E156" s="192">
        <v>155996.57999999999</v>
      </c>
      <c r="F156" s="71" t="str">
        <f t="shared" si="1"/>
        <v>-</v>
      </c>
      <c r="G156" s="66"/>
      <c r="H156" s="66"/>
      <c r="I156" s="66"/>
      <c r="J156" s="66"/>
      <c r="K156" s="66"/>
      <c r="L156" s="66"/>
      <c r="M156" s="66"/>
      <c r="N156" s="66"/>
      <c r="O156" s="66"/>
      <c r="P156" s="66"/>
      <c r="Q156" s="66"/>
      <c r="R156" s="66"/>
      <c r="S156" s="66"/>
      <c r="T156" s="66"/>
      <c r="U156" s="66"/>
      <c r="V156" s="66"/>
      <c r="W156" s="66"/>
    </row>
    <row r="157" spans="1:23" ht="23"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1.5"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3"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3" x14ac:dyDescent="0.25">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3" x14ac:dyDescent="0.25">
      <c r="A162" s="70" t="s">
        <v>2405</v>
      </c>
      <c r="B162" s="65" t="s">
        <v>2406</v>
      </c>
      <c r="C162" s="134" t="s">
        <v>2405</v>
      </c>
      <c r="D162" s="192">
        <v>29651.85</v>
      </c>
      <c r="E162" s="192">
        <v>28513.85</v>
      </c>
      <c r="F162" s="71">
        <f t="shared" si="1"/>
        <v>96.162128164010014</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3" x14ac:dyDescent="0.25">
      <c r="A171" s="70" t="s">
        <v>1251</v>
      </c>
      <c r="B171" s="65" t="s">
        <v>2423</v>
      </c>
      <c r="C171" s="134" t="s">
        <v>1251</v>
      </c>
      <c r="D171" s="79">
        <f t="shared" ref="D171:E171" si="27">SUM(D172:D174)</f>
        <v>109102.66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1.5" x14ac:dyDescent="0.25">
      <c r="A174" s="70" t="s">
        <v>2428</v>
      </c>
      <c r="B174" s="65" t="s">
        <v>2429</v>
      </c>
      <c r="C174" s="134" t="s">
        <v>2428</v>
      </c>
      <c r="D174" s="192">
        <v>109102.66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5">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278411.81</v>
      </c>
      <c r="E176" s="79">
        <f>E177+E251</f>
        <v>330071.81999999995</v>
      </c>
      <c r="F176" s="71">
        <f t="shared" si="1"/>
        <v>118.55525094283894</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131486.09</v>
      </c>
      <c r="E177" s="79">
        <f>E178+E197+E203+E219+E247+E248</f>
        <v>215125.48</v>
      </c>
      <c r="F177" s="71">
        <f t="shared" si="1"/>
        <v>163.61082757879561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123358.5</v>
      </c>
      <c r="E178" s="79">
        <f>SUM(E179:E181)+E185+E186+SUM(E194:E196)</f>
        <v>173711.94</v>
      </c>
      <c r="F178" s="71">
        <f t="shared" si="1"/>
        <v>140.81878427510063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116322.53</v>
      </c>
      <c r="E179" s="192">
        <v>150778.51</v>
      </c>
      <c r="F179" s="71">
        <f t="shared" si="1"/>
        <v>129.62107168748824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6042.73</v>
      </c>
      <c r="E180" s="192">
        <v>22933.43</v>
      </c>
      <c r="F180" s="71">
        <f t="shared" si="1"/>
        <v>379.52101119858082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3"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5"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5"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1.5"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1.5"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1.5"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3"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1.5"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993.24</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1.5"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3"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5"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1.5"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3"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1.5"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1.5"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3"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8127.59</v>
      </c>
      <c r="E247" s="192">
        <v>41413.54</v>
      </c>
      <c r="F247" s="71">
        <f>IF(D247&gt;0,IF(E247/D247&gt;=100,"&gt;&gt;100",E247/D247*100),"-")</f>
        <v>509.54268116378898</v>
      </c>
      <c r="G247" s="66"/>
      <c r="H247" s="66"/>
      <c r="I247" s="66"/>
      <c r="J247" s="66"/>
      <c r="K247" s="66"/>
      <c r="L247" s="66"/>
      <c r="M247" s="66"/>
      <c r="N247" s="66"/>
      <c r="O247" s="66"/>
      <c r="P247" s="66"/>
      <c r="Q247" s="66"/>
      <c r="R247" s="66"/>
      <c r="S247" s="66"/>
      <c r="T247" s="66"/>
      <c r="U247" s="66"/>
      <c r="V247" s="66"/>
      <c r="W247" s="66"/>
    </row>
    <row r="248" spans="1:23" ht="23"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146925.72</v>
      </c>
      <c r="E251" s="79">
        <f>+E252+E255-E264+E274+E291</f>
        <v>114946.33999999997</v>
      </c>
      <c r="F251" s="71">
        <f t="shared" si="1"/>
        <v>78.234321397233899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131097.59</v>
      </c>
      <c r="E252" s="79">
        <f>E253-E254</f>
        <v>143047.67999999999</v>
      </c>
      <c r="F252" s="71">
        <f t="shared" si="1"/>
        <v>109.11541547026151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131097.59</v>
      </c>
      <c r="E253" s="327">
        <v>143047.67999999999</v>
      </c>
      <c r="F253" s="71">
        <f t="shared" si="1"/>
        <v>109.11541547026151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15828.13</v>
      </c>
      <c r="E255" s="79">
        <f>E256-E260</f>
        <v>-184097.92000000001</v>
      </c>
      <c r="F255" s="71">
        <f t="shared" si="1"/>
        <v>-1163.1059386042446</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29227.57</v>
      </c>
      <c r="E256" s="79">
        <f>SUM(E257:E259)</f>
        <v>0.08</v>
      </c>
      <c r="F256" s="71">
        <f t="shared" si="1"/>
        <v>2.737141678216834E-4</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29227.57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0.08</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13399.44</v>
      </c>
      <c r="E260" s="79">
        <f>SUM(E261:E263)</f>
        <v>184098</v>
      </c>
      <c r="F260" s="71">
        <f t="shared" si="1"/>
        <v>1373.9230893231359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f>194488.9-10390.9</f>
        <v>184098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13399.44</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3"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3"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3"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3"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0</v>
      </c>
      <c r="E274" s="79">
        <f>SUM(E275:E277)+SUM(E286:E290)</f>
        <v>155996.57999999999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3" x14ac:dyDescent="0.25">
      <c r="A277" s="70" t="s">
        <v>2620</v>
      </c>
      <c r="B277" s="65" t="s">
        <v>2621</v>
      </c>
      <c r="C277" s="134" t="s">
        <v>2620</v>
      </c>
      <c r="D277" s="79">
        <f>SUM(D278:D285)</f>
        <v>0</v>
      </c>
      <c r="E277" s="79">
        <f>SUM(E278:E285)</f>
        <v>155996.57999999999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155996.57999999999</v>
      </c>
      <c r="F283" s="71" t="str">
        <f t="shared" si="39"/>
        <v>-</v>
      </c>
      <c r="G283" s="66"/>
      <c r="H283" s="66"/>
      <c r="I283" s="66"/>
      <c r="J283" s="66"/>
      <c r="K283" s="66"/>
      <c r="L283" s="66"/>
      <c r="M283" s="66"/>
      <c r="N283" s="66"/>
      <c r="O283" s="66"/>
      <c r="P283" s="66"/>
      <c r="Q283" s="66"/>
      <c r="R283" s="66"/>
      <c r="S283" s="66"/>
      <c r="T283" s="66"/>
      <c r="U283" s="66"/>
      <c r="V283" s="66"/>
      <c r="W283" s="66"/>
    </row>
    <row r="284" spans="1:23" ht="23"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3"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5"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5584.41</v>
      </c>
      <c r="E297" s="79">
        <f t="shared" si="42"/>
        <v>5584.41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5584.41</v>
      </c>
      <c r="E298" s="193">
        <v>5584.41</v>
      </c>
      <c r="F298" s="75">
        <f t="shared" si="1"/>
        <v>100</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5">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29651.85</v>
      </c>
      <c r="E303" s="192">
        <v>184510.43</v>
      </c>
      <c r="F303" s="71">
        <f t="shared" si="43"/>
        <v>622.25604810492439</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3"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7705.93</v>
      </c>
      <c r="E308" s="192">
        <v>2513.71</v>
      </c>
      <c r="F308" s="71">
        <f t="shared" si="43"/>
        <v>32.620462423094942</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3"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1.5"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3"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1.5"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1.5"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1.5"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1.5"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1.5"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3"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1.5"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1.5"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3"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3"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3"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3"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3"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3"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3"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3"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3"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3"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3"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3"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1.5" x14ac:dyDescent="0.25">
      <c r="A335" s="70" t="s">
        <v>2727</v>
      </c>
      <c r="B335" s="65" t="s">
        <v>2728</v>
      </c>
      <c r="C335" s="134" t="s">
        <v>2727</v>
      </c>
      <c r="D335" s="192">
        <v>29651.85</v>
      </c>
      <c r="E335" s="192">
        <v>28513.85</v>
      </c>
      <c r="F335" s="71">
        <f t="shared" si="43"/>
        <v>96.162128164010014</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123358.5</v>
      </c>
      <c r="E337" s="192">
        <v>173711.94</v>
      </c>
      <c r="F337" s="71">
        <f t="shared" si="43"/>
        <v>140.81878427510063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993.24</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1.5"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1.5"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3"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1.5"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3"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3"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3"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3"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1.5"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3"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0</v>
      </c>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v>40105.58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3"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327">
        <v>8127.59</v>
      </c>
      <c r="E380" s="192">
        <v>1307.96</v>
      </c>
      <c r="F380" s="71">
        <f t="shared" si="44"/>
        <v>16.09283932875551</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4978.1400000000003</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5584.41</v>
      </c>
      <c r="E387" s="192">
        <v>5584.41</v>
      </c>
      <c r="F387" s="71">
        <f t="shared" si="44"/>
        <v>100</v>
      </c>
      <c r="G387" s="66"/>
      <c r="H387" s="66"/>
      <c r="I387" s="66"/>
      <c r="J387" s="66"/>
      <c r="K387" s="66"/>
      <c r="L387" s="66"/>
      <c r="M387" s="66"/>
      <c r="N387" s="66"/>
      <c r="O387" s="66"/>
      <c r="P387" s="66"/>
      <c r="Q387" s="66"/>
      <c r="R387" s="66"/>
      <c r="S387" s="66"/>
      <c r="T387" s="66"/>
      <c r="U387" s="66"/>
      <c r="V387" s="66"/>
      <c r="W387" s="66"/>
    </row>
    <row r="388" spans="1:23" ht="11.5"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1.5"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1.5"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5">
      <c r="C588" s="170"/>
    </row>
    <row r="589" spans="1:23" ht="15.75" customHeight="1" x14ac:dyDescent="0.25">
      <c r="C589" s="170"/>
    </row>
    <row r="590" spans="1:23" ht="15.75" customHeight="1" x14ac:dyDescent="0.25">
      <c r="C590" s="170"/>
    </row>
    <row r="591" spans="1:23" ht="15.75" customHeight="1" x14ac:dyDescent="0.25">
      <c r="C591" s="170"/>
    </row>
    <row r="592" spans="1:23" ht="15.75" customHeight="1" x14ac:dyDescent="0.25">
      <c r="C592" s="170"/>
    </row>
    <row r="593" spans="3:3" ht="15.75" customHeight="1" x14ac:dyDescent="0.25">
      <c r="C593" s="170"/>
    </row>
    <row r="594" spans="3:3" ht="15.75" customHeight="1" x14ac:dyDescent="0.25">
      <c r="C594" s="170"/>
    </row>
    <row r="595" spans="3:3" ht="15.75" customHeight="1" x14ac:dyDescent="0.25">
      <c r="C595" s="170"/>
    </row>
    <row r="596" spans="3:3" ht="15.75" customHeight="1" x14ac:dyDescent="0.25">
      <c r="C596" s="170"/>
    </row>
    <row r="597" spans="3:3" ht="15.75" customHeight="1" x14ac:dyDescent="0.25">
      <c r="C597" s="170"/>
    </row>
    <row r="598" spans="3:3" ht="15.75" customHeight="1" x14ac:dyDescent="0.25">
      <c r="C598" s="170"/>
    </row>
    <row r="599" spans="3:3" ht="15.75" customHeight="1" x14ac:dyDescent="0.25">
      <c r="C599" s="170"/>
    </row>
    <row r="600" spans="3:3" ht="15.75" customHeight="1" x14ac:dyDescent="0.25">
      <c r="C600" s="170"/>
    </row>
    <row r="601" spans="3:3" ht="15.75" customHeight="1" x14ac:dyDescent="0.25">
      <c r="C601" s="170"/>
    </row>
    <row r="602" spans="3:3" ht="15.75" customHeight="1" x14ac:dyDescent="0.25">
      <c r="C602" s="170"/>
    </row>
    <row r="603" spans="3:3" ht="15.75" customHeight="1" x14ac:dyDescent="0.25">
      <c r="C603" s="170"/>
    </row>
    <row r="604" spans="3:3" ht="15.75" customHeight="1" x14ac:dyDescent="0.25">
      <c r="C604" s="170"/>
    </row>
    <row r="605" spans="3:3" ht="15.75" customHeight="1" x14ac:dyDescent="0.25">
      <c r="C605" s="170"/>
    </row>
    <row r="606" spans="3:3" ht="15.75" customHeight="1" x14ac:dyDescent="0.25">
      <c r="C606" s="170"/>
    </row>
    <row r="607" spans="3:3" ht="15.75" customHeight="1" x14ac:dyDescent="0.25">
      <c r="C607" s="170"/>
    </row>
    <row r="608" spans="3:3" ht="15.75" customHeight="1" x14ac:dyDescent="0.25">
      <c r="C608" s="170"/>
    </row>
    <row r="609" spans="3:3" ht="15.75" customHeight="1" x14ac:dyDescent="0.25">
      <c r="C609" s="170"/>
    </row>
    <row r="610" spans="3:3" ht="15.75" customHeight="1" x14ac:dyDescent="0.25">
      <c r="C610" s="170"/>
    </row>
    <row r="611" spans="3:3" ht="15.75" customHeight="1" x14ac:dyDescent="0.25">
      <c r="C611" s="170"/>
    </row>
    <row r="612" spans="3:3" ht="15.75" customHeight="1" x14ac:dyDescent="0.25">
      <c r="C612" s="170"/>
    </row>
    <row r="613" spans="3:3" ht="15.75" customHeight="1" x14ac:dyDescent="0.25">
      <c r="C613" s="170"/>
    </row>
    <row r="614" spans="3:3" ht="15.75" customHeight="1" x14ac:dyDescent="0.25">
      <c r="C614" s="170"/>
    </row>
    <row r="615" spans="3:3" ht="15.75" customHeight="1" x14ac:dyDescent="0.25">
      <c r="C615" s="170"/>
    </row>
    <row r="616" spans="3:3" ht="15.75" customHeight="1" x14ac:dyDescent="0.25">
      <c r="C616" s="170"/>
    </row>
    <row r="617" spans="3:3" ht="15.75" customHeight="1" x14ac:dyDescent="0.25">
      <c r="C617" s="170"/>
    </row>
    <row r="618" spans="3:3" ht="15.75" customHeight="1" x14ac:dyDescent="0.25">
      <c r="C618" s="170"/>
    </row>
    <row r="619" spans="3:3" ht="15.75" customHeight="1" x14ac:dyDescent="0.25">
      <c r="C619" s="170"/>
    </row>
    <row r="620" spans="3:3" ht="15.75" customHeight="1" x14ac:dyDescent="0.25">
      <c r="C620" s="170"/>
    </row>
    <row r="621" spans="3:3" ht="15.75" customHeight="1" x14ac:dyDescent="0.25">
      <c r="C621" s="170"/>
    </row>
    <row r="622" spans="3:3" ht="15.75" customHeight="1" x14ac:dyDescent="0.25">
      <c r="C622" s="170"/>
    </row>
    <row r="623" spans="3:3" ht="15.75" customHeight="1" x14ac:dyDescent="0.25">
      <c r="C623" s="170"/>
    </row>
    <row r="624" spans="3:3" ht="15.75" customHeight="1" x14ac:dyDescent="0.25">
      <c r="C624" s="170"/>
    </row>
    <row r="625" spans="3:3" ht="15.75" customHeight="1" x14ac:dyDescent="0.25">
      <c r="C625" s="170"/>
    </row>
    <row r="626" spans="3:3" ht="15.75" customHeight="1" x14ac:dyDescent="0.25">
      <c r="C626" s="170"/>
    </row>
    <row r="627" spans="3:3" ht="15.75" customHeight="1" x14ac:dyDescent="0.25">
      <c r="C627" s="170"/>
    </row>
    <row r="628" spans="3:3" ht="15.75" customHeight="1" x14ac:dyDescent="0.25">
      <c r="C628" s="170"/>
    </row>
    <row r="629" spans="3:3" ht="15.75" customHeight="1" x14ac:dyDescent="0.25">
      <c r="C629" s="170"/>
    </row>
    <row r="630" spans="3:3" ht="15.75" customHeight="1" x14ac:dyDescent="0.25">
      <c r="C630" s="170"/>
    </row>
    <row r="631" spans="3:3" ht="15.75" customHeight="1" x14ac:dyDescent="0.25">
      <c r="C631" s="170"/>
    </row>
    <row r="632" spans="3:3" ht="15.75" customHeight="1" x14ac:dyDescent="0.25">
      <c r="C632" s="170"/>
    </row>
    <row r="633" spans="3:3" ht="15.75" customHeight="1" x14ac:dyDescent="0.25">
      <c r="C633" s="170"/>
    </row>
    <row r="634" spans="3:3" ht="15.75" customHeight="1" x14ac:dyDescent="0.25">
      <c r="C634" s="170"/>
    </row>
    <row r="635" spans="3:3" ht="15.75" customHeight="1" x14ac:dyDescent="0.25">
      <c r="C635" s="170"/>
    </row>
    <row r="636" spans="3:3" ht="15.75" customHeight="1" x14ac:dyDescent="0.25">
      <c r="C636" s="170"/>
    </row>
    <row r="637" spans="3:3" ht="15.75" customHeight="1" x14ac:dyDescent="0.25">
      <c r="C637" s="170"/>
    </row>
    <row r="638" spans="3:3" ht="15.75" customHeight="1" x14ac:dyDescent="0.25">
      <c r="C638" s="170"/>
    </row>
    <row r="639" spans="3:3" ht="15.75" customHeight="1" x14ac:dyDescent="0.25">
      <c r="C639" s="170"/>
    </row>
    <row r="640" spans="3:3" ht="15.75" customHeight="1" x14ac:dyDescent="0.25">
      <c r="C640" s="170"/>
    </row>
    <row r="641" spans="3:3" ht="15.75" customHeight="1" x14ac:dyDescent="0.25">
      <c r="C641" s="170"/>
    </row>
    <row r="642" spans="3:3" ht="15.75" customHeight="1" x14ac:dyDescent="0.25">
      <c r="C642" s="170"/>
    </row>
    <row r="643" spans="3:3" ht="15.75" customHeight="1" x14ac:dyDescent="0.25">
      <c r="C643" s="170"/>
    </row>
    <row r="644" spans="3:3" ht="15.75" customHeight="1" x14ac:dyDescent="0.25">
      <c r="C644" s="170"/>
    </row>
    <row r="645" spans="3:3" ht="15.75" customHeight="1" x14ac:dyDescent="0.25">
      <c r="C645" s="170"/>
    </row>
    <row r="646" spans="3:3" ht="15.75" customHeight="1" x14ac:dyDescent="0.25">
      <c r="C646" s="170"/>
    </row>
    <row r="647" spans="3:3" ht="15.75" customHeight="1" x14ac:dyDescent="0.25">
      <c r="C647" s="170"/>
    </row>
    <row r="648" spans="3:3" ht="15.75" customHeight="1" x14ac:dyDescent="0.25">
      <c r="C648" s="170"/>
    </row>
    <row r="649" spans="3:3" ht="15.75" customHeight="1" x14ac:dyDescent="0.25">
      <c r="C649" s="170"/>
    </row>
    <row r="650" spans="3:3" ht="15.75" customHeight="1" x14ac:dyDescent="0.25">
      <c r="C650" s="170"/>
    </row>
    <row r="651" spans="3:3" ht="15.75" customHeight="1" x14ac:dyDescent="0.25">
      <c r="C651" s="170"/>
    </row>
    <row r="652" spans="3:3" ht="15.75" customHeight="1" x14ac:dyDescent="0.25">
      <c r="C652" s="170"/>
    </row>
    <row r="653" spans="3:3" ht="15.75" customHeight="1" x14ac:dyDescent="0.25">
      <c r="C653" s="170"/>
    </row>
    <row r="654" spans="3:3" ht="15.75" customHeight="1" x14ac:dyDescent="0.25">
      <c r="C654" s="170"/>
    </row>
    <row r="655" spans="3:3" ht="15.75" customHeight="1" x14ac:dyDescent="0.25">
      <c r="C655" s="170"/>
    </row>
    <row r="656" spans="3:3" ht="15.75" customHeight="1" x14ac:dyDescent="0.25">
      <c r="C656" s="170"/>
    </row>
    <row r="657" spans="3:3" ht="15.75" customHeight="1" x14ac:dyDescent="0.25">
      <c r="C657" s="170"/>
    </row>
    <row r="658" spans="3:3" ht="15.75" customHeight="1" x14ac:dyDescent="0.25">
      <c r="C658" s="170"/>
    </row>
    <row r="659" spans="3:3" ht="15.75" customHeight="1" x14ac:dyDescent="0.25">
      <c r="C659" s="170"/>
    </row>
    <row r="660" spans="3:3" ht="15.75" customHeight="1" x14ac:dyDescent="0.25">
      <c r="C660" s="170"/>
    </row>
    <row r="661" spans="3:3" ht="15.75" customHeight="1" x14ac:dyDescent="0.25">
      <c r="C661" s="170"/>
    </row>
    <row r="662" spans="3:3" ht="15.75" customHeight="1" x14ac:dyDescent="0.25">
      <c r="C662" s="170"/>
    </row>
    <row r="663" spans="3:3" ht="15.75" customHeight="1" x14ac:dyDescent="0.25">
      <c r="C663" s="170"/>
    </row>
    <row r="664" spans="3:3" ht="15.75" customHeight="1" x14ac:dyDescent="0.25">
      <c r="C664" s="170"/>
    </row>
    <row r="665" spans="3:3" ht="15.75" customHeight="1" x14ac:dyDescent="0.25">
      <c r="C665" s="170"/>
    </row>
    <row r="666" spans="3:3" ht="15.75" customHeight="1" x14ac:dyDescent="0.25">
      <c r="C666" s="170"/>
    </row>
    <row r="667" spans="3:3" ht="15.75" customHeight="1" x14ac:dyDescent="0.25">
      <c r="C667" s="170"/>
    </row>
    <row r="668" spans="3:3" ht="15.75" customHeight="1" x14ac:dyDescent="0.25">
      <c r="C668" s="170"/>
    </row>
    <row r="669" spans="3:3" ht="15.75" customHeight="1" x14ac:dyDescent="0.25">
      <c r="C669" s="170"/>
    </row>
    <row r="670" spans="3:3" ht="15.75" customHeight="1" x14ac:dyDescent="0.25">
      <c r="C670" s="170"/>
    </row>
    <row r="671" spans="3:3" ht="15.75" customHeight="1" x14ac:dyDescent="0.25">
      <c r="C671" s="170"/>
    </row>
    <row r="672" spans="3:3" ht="15.75" customHeight="1" x14ac:dyDescent="0.25">
      <c r="C672" s="170"/>
    </row>
    <row r="673" spans="3:3" ht="15.75" customHeight="1" x14ac:dyDescent="0.25">
      <c r="C673" s="170"/>
    </row>
    <row r="674" spans="3:3" ht="15.75" customHeight="1" x14ac:dyDescent="0.25">
      <c r="C674" s="170"/>
    </row>
    <row r="675" spans="3:3" ht="15.75" customHeight="1" x14ac:dyDescent="0.25">
      <c r="C675" s="170"/>
    </row>
    <row r="676" spans="3:3" ht="15.75" customHeight="1" x14ac:dyDescent="0.25">
      <c r="C676" s="170"/>
    </row>
    <row r="677" spans="3:3" ht="15.75" customHeight="1" x14ac:dyDescent="0.25">
      <c r="C677" s="170"/>
    </row>
    <row r="678" spans="3:3" ht="15.75" customHeight="1" x14ac:dyDescent="0.25">
      <c r="C678" s="170"/>
    </row>
    <row r="679" spans="3:3" ht="15.75" customHeight="1" x14ac:dyDescent="0.25">
      <c r="C679" s="170"/>
    </row>
    <row r="680" spans="3:3" ht="15.75" customHeight="1" x14ac:dyDescent="0.25">
      <c r="C680" s="170"/>
    </row>
    <row r="681" spans="3:3" ht="15.75" customHeight="1" x14ac:dyDescent="0.25">
      <c r="C681" s="170"/>
    </row>
    <row r="682" spans="3:3" ht="15.75" customHeight="1" x14ac:dyDescent="0.25">
      <c r="C682" s="170"/>
    </row>
    <row r="683" spans="3:3" ht="15.75" customHeight="1" x14ac:dyDescent="0.25">
      <c r="C683" s="170"/>
    </row>
    <row r="684" spans="3:3" ht="15.75" customHeight="1" x14ac:dyDescent="0.25">
      <c r="C684" s="170"/>
    </row>
    <row r="685" spans="3:3" ht="15.75" customHeight="1" x14ac:dyDescent="0.25">
      <c r="C685" s="170"/>
    </row>
    <row r="686" spans="3:3" ht="15.75" customHeight="1" x14ac:dyDescent="0.25">
      <c r="C686" s="170"/>
    </row>
    <row r="687" spans="3:3" ht="15.75" customHeight="1" x14ac:dyDescent="0.25">
      <c r="C687" s="170"/>
    </row>
    <row r="688" spans="3:3" ht="15.75" customHeight="1" x14ac:dyDescent="0.25">
      <c r="C688" s="170"/>
    </row>
    <row r="689" spans="3:3" ht="15.75" customHeight="1" x14ac:dyDescent="0.25">
      <c r="C689" s="170"/>
    </row>
    <row r="690" spans="3:3" ht="15.75" customHeight="1" x14ac:dyDescent="0.25">
      <c r="C690" s="170"/>
    </row>
    <row r="691" spans="3:3" ht="15.75" customHeight="1" x14ac:dyDescent="0.25">
      <c r="C691" s="170"/>
    </row>
    <row r="692" spans="3:3" ht="15.75" customHeight="1" x14ac:dyDescent="0.25">
      <c r="C692" s="170"/>
    </row>
    <row r="693" spans="3:3" ht="15.75" customHeight="1" x14ac:dyDescent="0.25">
      <c r="C693" s="170"/>
    </row>
    <row r="694" spans="3:3" ht="15.75" customHeight="1" x14ac:dyDescent="0.25">
      <c r="C694" s="170"/>
    </row>
    <row r="695" spans="3:3" ht="15.75" customHeight="1" x14ac:dyDescent="0.25">
      <c r="C695" s="170"/>
    </row>
    <row r="696" spans="3:3" ht="15.75" customHeight="1" x14ac:dyDescent="0.25">
      <c r="C696" s="170"/>
    </row>
    <row r="697" spans="3:3" ht="15.75" customHeight="1" x14ac:dyDescent="0.25">
      <c r="C697" s="170"/>
    </row>
    <row r="698" spans="3:3" ht="15.75" customHeight="1" x14ac:dyDescent="0.25">
      <c r="C698" s="170"/>
    </row>
    <row r="699" spans="3:3" ht="15.75" customHeight="1" x14ac:dyDescent="0.25">
      <c r="C699" s="170"/>
    </row>
    <row r="700" spans="3:3" ht="15.75" customHeight="1" x14ac:dyDescent="0.25">
      <c r="C700" s="170"/>
    </row>
    <row r="701" spans="3:3" ht="15.75" customHeight="1" x14ac:dyDescent="0.25">
      <c r="C701" s="170"/>
    </row>
    <row r="702" spans="3:3" ht="15.75" customHeight="1" x14ac:dyDescent="0.25">
      <c r="C702" s="170"/>
    </row>
    <row r="703" spans="3:3" ht="15.75" customHeight="1" x14ac:dyDescent="0.25">
      <c r="C703" s="170"/>
    </row>
    <row r="704" spans="3:3" ht="15.75" customHeight="1" x14ac:dyDescent="0.25">
      <c r="C704" s="170"/>
    </row>
    <row r="705" spans="3:3" ht="15.75" customHeight="1" x14ac:dyDescent="0.25">
      <c r="C705" s="170"/>
    </row>
    <row r="706" spans="3:3" ht="15.75" customHeight="1" x14ac:dyDescent="0.25">
      <c r="C706" s="170"/>
    </row>
    <row r="707" spans="3:3" ht="15.75" customHeight="1" x14ac:dyDescent="0.25">
      <c r="C707" s="170"/>
    </row>
    <row r="708" spans="3:3" ht="15.75" customHeight="1" x14ac:dyDescent="0.25">
      <c r="C708" s="170"/>
    </row>
    <row r="709" spans="3:3" ht="15.75" customHeight="1" x14ac:dyDescent="0.25">
      <c r="C709" s="170"/>
    </row>
    <row r="710" spans="3:3" ht="15.75" customHeight="1" x14ac:dyDescent="0.25">
      <c r="C710" s="170"/>
    </row>
    <row r="711" spans="3:3" ht="15.75" customHeight="1" x14ac:dyDescent="0.25">
      <c r="C711" s="170"/>
    </row>
    <row r="712" spans="3:3" ht="15.75" customHeight="1" x14ac:dyDescent="0.25">
      <c r="C712" s="170"/>
    </row>
    <row r="713" spans="3:3" ht="15.75" customHeight="1" x14ac:dyDescent="0.25">
      <c r="C713" s="170"/>
    </row>
    <row r="714" spans="3:3" ht="15.75" customHeight="1" x14ac:dyDescent="0.25">
      <c r="C714" s="170"/>
    </row>
    <row r="715" spans="3:3" ht="15.75" customHeight="1" x14ac:dyDescent="0.25">
      <c r="C715" s="170"/>
    </row>
    <row r="716" spans="3:3" ht="15.75" customHeight="1" x14ac:dyDescent="0.25">
      <c r="C716" s="170"/>
    </row>
    <row r="717" spans="3:3" ht="15.75" customHeight="1" x14ac:dyDescent="0.25">
      <c r="C717" s="170"/>
    </row>
    <row r="718" spans="3:3" ht="15.75" customHeight="1" x14ac:dyDescent="0.25">
      <c r="C718" s="170"/>
    </row>
    <row r="719" spans="3:3" ht="15.75" customHeight="1" x14ac:dyDescent="0.25">
      <c r="C719" s="170"/>
    </row>
    <row r="720" spans="3:3" ht="15.75" customHeight="1" x14ac:dyDescent="0.25">
      <c r="C720" s="170"/>
    </row>
    <row r="721" spans="3:3" ht="15.75" customHeight="1" x14ac:dyDescent="0.25">
      <c r="C721" s="170"/>
    </row>
    <row r="722" spans="3:3" ht="15.75" customHeight="1" x14ac:dyDescent="0.25">
      <c r="C722" s="170"/>
    </row>
    <row r="723" spans="3:3" ht="15.75" customHeight="1" x14ac:dyDescent="0.25">
      <c r="C723" s="170"/>
    </row>
    <row r="724" spans="3:3" ht="15.75" customHeight="1" x14ac:dyDescent="0.25">
      <c r="C724" s="170"/>
    </row>
    <row r="725" spans="3:3" ht="15.75" customHeight="1" x14ac:dyDescent="0.25">
      <c r="C725" s="170"/>
    </row>
    <row r="726" spans="3:3" ht="15.75" customHeight="1" x14ac:dyDescent="0.25">
      <c r="C726" s="170"/>
    </row>
    <row r="727" spans="3:3" ht="15.75" customHeight="1" x14ac:dyDescent="0.25">
      <c r="C727" s="170"/>
    </row>
    <row r="728" spans="3:3" ht="15.75" customHeight="1" x14ac:dyDescent="0.25">
      <c r="C728" s="170"/>
    </row>
    <row r="729" spans="3:3" ht="15.75" customHeight="1" x14ac:dyDescent="0.25">
      <c r="C729" s="170"/>
    </row>
    <row r="730" spans="3:3" ht="15.75" customHeight="1" x14ac:dyDescent="0.25">
      <c r="C730" s="170"/>
    </row>
    <row r="731" spans="3:3" ht="15.75" customHeight="1" x14ac:dyDescent="0.25">
      <c r="C731" s="170"/>
    </row>
    <row r="732" spans="3:3" ht="15.75" customHeight="1" x14ac:dyDescent="0.25">
      <c r="C732" s="170"/>
    </row>
    <row r="733" spans="3:3" ht="15.75" customHeight="1" x14ac:dyDescent="0.25">
      <c r="C733" s="170"/>
    </row>
    <row r="734" spans="3:3" ht="15.75" customHeight="1" x14ac:dyDescent="0.25">
      <c r="C734" s="170"/>
    </row>
    <row r="735" spans="3:3" ht="15.75" customHeight="1" x14ac:dyDescent="0.25">
      <c r="C735" s="170"/>
    </row>
    <row r="736" spans="3:3" ht="15.75" customHeight="1" x14ac:dyDescent="0.25">
      <c r="C736" s="170"/>
    </row>
    <row r="737" spans="3:3" ht="15.75" customHeight="1" x14ac:dyDescent="0.25">
      <c r="C737" s="170"/>
    </row>
    <row r="738" spans="3:3" ht="15.75" customHeight="1" x14ac:dyDescent="0.25">
      <c r="C738" s="170"/>
    </row>
    <row r="739" spans="3:3" ht="15.75" customHeight="1" x14ac:dyDescent="0.25">
      <c r="C739" s="170"/>
    </row>
    <row r="740" spans="3:3" ht="15.75" customHeight="1" x14ac:dyDescent="0.25">
      <c r="C740" s="170"/>
    </row>
    <row r="741" spans="3:3" ht="15.75" customHeight="1" x14ac:dyDescent="0.25">
      <c r="C741" s="170"/>
    </row>
    <row r="742" spans="3:3" ht="15.75" customHeight="1" x14ac:dyDescent="0.25">
      <c r="C742" s="170"/>
    </row>
    <row r="743" spans="3:3" ht="15.75" customHeight="1" x14ac:dyDescent="0.25">
      <c r="C743" s="170"/>
    </row>
    <row r="744" spans="3:3" ht="15.75" customHeight="1" x14ac:dyDescent="0.25">
      <c r="C744" s="170"/>
    </row>
    <row r="745" spans="3:3" ht="15.75" customHeight="1" x14ac:dyDescent="0.25">
      <c r="C745" s="170"/>
    </row>
    <row r="746" spans="3:3" ht="15.75" customHeight="1" x14ac:dyDescent="0.25">
      <c r="C746" s="170"/>
    </row>
    <row r="747" spans="3:3" ht="15.75" customHeight="1" x14ac:dyDescent="0.25">
      <c r="C747" s="170"/>
    </row>
    <row r="748" spans="3:3" ht="15.75" customHeight="1" x14ac:dyDescent="0.25">
      <c r="C748" s="170"/>
    </row>
    <row r="749" spans="3:3" ht="15.75" customHeight="1" x14ac:dyDescent="0.25">
      <c r="C749" s="170"/>
    </row>
    <row r="750" spans="3:3" ht="15.75" customHeight="1" x14ac:dyDescent="0.25">
      <c r="C750" s="170"/>
    </row>
    <row r="751" spans="3:3" ht="15.75" customHeight="1" x14ac:dyDescent="0.25">
      <c r="C751" s="170"/>
    </row>
    <row r="752" spans="3:3" ht="15.75" customHeight="1" x14ac:dyDescent="0.25">
      <c r="C752" s="170"/>
    </row>
    <row r="753" spans="3:3" ht="15.75" customHeight="1" x14ac:dyDescent="0.25">
      <c r="C753" s="170"/>
    </row>
    <row r="754" spans="3:3" ht="15.75" customHeight="1" x14ac:dyDescent="0.25">
      <c r="C754" s="170"/>
    </row>
    <row r="755" spans="3:3" ht="15.75" customHeight="1" x14ac:dyDescent="0.25">
      <c r="C755" s="170"/>
    </row>
    <row r="756" spans="3:3" ht="15.75" customHeight="1" x14ac:dyDescent="0.25">
      <c r="C756" s="170"/>
    </row>
    <row r="757" spans="3:3" ht="15.75" customHeight="1" x14ac:dyDescent="0.25">
      <c r="C757" s="170"/>
    </row>
    <row r="758" spans="3:3" ht="15.75" customHeight="1" x14ac:dyDescent="0.25">
      <c r="C758" s="170"/>
    </row>
    <row r="759" spans="3:3" ht="15.75" customHeight="1" x14ac:dyDescent="0.25">
      <c r="C759" s="170"/>
    </row>
    <row r="760" spans="3:3" ht="15.75" customHeight="1" x14ac:dyDescent="0.25">
      <c r="C760" s="170"/>
    </row>
    <row r="761" spans="3:3" ht="15.75" customHeight="1" x14ac:dyDescent="0.25">
      <c r="C761" s="170"/>
    </row>
    <row r="762" spans="3:3" ht="15.75" customHeight="1" x14ac:dyDescent="0.25">
      <c r="C762" s="170"/>
    </row>
    <row r="763" spans="3:3" ht="15.75" customHeight="1" x14ac:dyDescent="0.25">
      <c r="C763" s="170"/>
    </row>
    <row r="764" spans="3:3" ht="15.75" customHeight="1" x14ac:dyDescent="0.25">
      <c r="C764" s="170"/>
    </row>
    <row r="765" spans="3:3" ht="15.75" customHeight="1" x14ac:dyDescent="0.25">
      <c r="C765" s="170"/>
    </row>
    <row r="766" spans="3:3" ht="15.75" customHeight="1" x14ac:dyDescent="0.25">
      <c r="C766" s="170"/>
    </row>
    <row r="767" spans="3:3" ht="15.75" customHeight="1" x14ac:dyDescent="0.25">
      <c r="C767" s="170"/>
    </row>
    <row r="768" spans="3:3" ht="15.75" customHeight="1" x14ac:dyDescent="0.25">
      <c r="C768" s="170"/>
    </row>
    <row r="769" spans="3:3" ht="15.75" customHeight="1" x14ac:dyDescent="0.25">
      <c r="C769" s="170"/>
    </row>
    <row r="770" spans="3:3" ht="15.75" customHeight="1" x14ac:dyDescent="0.25">
      <c r="C770" s="170"/>
    </row>
    <row r="771" spans="3:3" ht="15.75" customHeight="1" x14ac:dyDescent="0.25">
      <c r="C771" s="170"/>
    </row>
    <row r="772" spans="3:3" ht="15.75" customHeight="1" x14ac:dyDescent="0.25">
      <c r="C772" s="170"/>
    </row>
    <row r="773" spans="3:3" ht="15.75" customHeight="1" x14ac:dyDescent="0.25">
      <c r="C773" s="170"/>
    </row>
    <row r="774" spans="3:3" ht="15.75" customHeight="1" x14ac:dyDescent="0.25">
      <c r="C774" s="170"/>
    </row>
    <row r="775" spans="3:3" ht="15.75" customHeight="1" x14ac:dyDescent="0.25">
      <c r="C775" s="170"/>
    </row>
    <row r="776" spans="3:3" ht="15.75" customHeight="1" x14ac:dyDescent="0.25">
      <c r="C776" s="170"/>
    </row>
    <row r="777" spans="3:3" ht="15.75" customHeight="1" x14ac:dyDescent="0.25">
      <c r="C777" s="170"/>
    </row>
    <row r="778" spans="3:3" ht="15.75" customHeight="1" x14ac:dyDescent="0.25">
      <c r="C778" s="170"/>
    </row>
    <row r="779" spans="3:3" ht="15.75" customHeight="1" x14ac:dyDescent="0.25">
      <c r="C779" s="170"/>
    </row>
    <row r="780" spans="3:3" ht="15.75" customHeight="1" x14ac:dyDescent="0.25">
      <c r="C780" s="170"/>
    </row>
    <row r="781" spans="3:3" ht="15.75" customHeight="1" x14ac:dyDescent="0.25">
      <c r="C781" s="170"/>
    </row>
    <row r="782" spans="3:3" ht="15.75" customHeight="1" x14ac:dyDescent="0.25">
      <c r="C782" s="170"/>
    </row>
    <row r="783" spans="3:3" ht="15.75" customHeight="1" x14ac:dyDescent="0.25">
      <c r="C783" s="170"/>
    </row>
    <row r="784" spans="3:3" ht="15.75" customHeight="1" x14ac:dyDescent="0.25">
      <c r="C784" s="170"/>
    </row>
    <row r="785" spans="3:3" ht="15.75" customHeight="1" x14ac:dyDescent="0.25">
      <c r="C785" s="170"/>
    </row>
    <row r="786" spans="3:3" ht="15.75" customHeight="1" x14ac:dyDescent="0.25">
      <c r="C786" s="170"/>
    </row>
    <row r="787" spans="3:3" ht="15.75" customHeight="1" x14ac:dyDescent="0.25">
      <c r="C787" s="170"/>
    </row>
    <row r="788" spans="3:3" ht="15.75" customHeight="1" x14ac:dyDescent="0.25">
      <c r="C788" s="170"/>
    </row>
    <row r="789" spans="3:3" ht="15.75" customHeight="1" x14ac:dyDescent="0.25">
      <c r="C789" s="170"/>
    </row>
    <row r="790" spans="3:3" ht="15.75" customHeight="1" x14ac:dyDescent="0.25">
      <c r="C790" s="170"/>
    </row>
    <row r="791" spans="3:3" ht="15.75" customHeight="1" x14ac:dyDescent="0.25">
      <c r="C791" s="170"/>
    </row>
    <row r="792" spans="3:3" ht="15.75" customHeight="1" x14ac:dyDescent="0.25">
      <c r="C792" s="170"/>
    </row>
    <row r="793" spans="3:3" ht="15.75" customHeight="1" x14ac:dyDescent="0.25">
      <c r="C793" s="170"/>
    </row>
    <row r="794" spans="3:3" ht="15.75" customHeight="1" x14ac:dyDescent="0.25">
      <c r="C794" s="170"/>
    </row>
    <row r="795" spans="3:3" ht="15.75" customHeight="1" x14ac:dyDescent="0.25">
      <c r="C795" s="170"/>
    </row>
    <row r="796" spans="3:3" ht="15.75" customHeight="1" x14ac:dyDescent="0.25">
      <c r="C796" s="170"/>
    </row>
    <row r="797" spans="3:3" ht="15.75" customHeight="1" x14ac:dyDescent="0.25">
      <c r="C797" s="170"/>
    </row>
    <row r="798" spans="3:3" ht="15.75" customHeight="1" x14ac:dyDescent="0.25">
      <c r="C798" s="170"/>
    </row>
    <row r="799" spans="3:3" ht="15.75" customHeight="1" x14ac:dyDescent="0.25">
      <c r="C799" s="170"/>
    </row>
    <row r="800" spans="3:3" ht="15.75" customHeight="1" x14ac:dyDescent="0.25">
      <c r="C800" s="170"/>
    </row>
    <row r="801" spans="3:3" ht="15.75" customHeight="1" x14ac:dyDescent="0.25">
      <c r="C801" s="170"/>
    </row>
    <row r="802" spans="3:3" ht="15.75" customHeight="1" x14ac:dyDescent="0.25">
      <c r="C802" s="170"/>
    </row>
    <row r="803" spans="3:3" ht="15.75" customHeight="1" x14ac:dyDescent="0.25">
      <c r="C803" s="170"/>
    </row>
    <row r="804" spans="3:3" ht="15.75" customHeight="1" x14ac:dyDescent="0.25">
      <c r="C804" s="170"/>
    </row>
    <row r="805" spans="3:3" ht="15.75" customHeight="1" x14ac:dyDescent="0.25">
      <c r="C805" s="170"/>
    </row>
    <row r="806" spans="3:3" ht="15.75" customHeight="1" x14ac:dyDescent="0.25">
      <c r="C806" s="170"/>
    </row>
    <row r="807" spans="3:3" ht="15.75" customHeight="1" x14ac:dyDescent="0.25">
      <c r="C807" s="170"/>
    </row>
    <row r="808" spans="3:3" ht="15.75" customHeight="1" x14ac:dyDescent="0.25">
      <c r="C808" s="170"/>
    </row>
    <row r="809" spans="3:3" ht="15.75" customHeight="1" x14ac:dyDescent="0.25">
      <c r="C809" s="170"/>
    </row>
    <row r="810" spans="3:3" ht="15.75" customHeight="1" x14ac:dyDescent="0.25">
      <c r="C810" s="170"/>
    </row>
    <row r="811" spans="3:3" ht="15.75" customHeight="1" x14ac:dyDescent="0.25">
      <c r="C811" s="170"/>
    </row>
    <row r="812" spans="3:3" ht="15.75" customHeight="1" x14ac:dyDescent="0.25">
      <c r="C812" s="170"/>
    </row>
    <row r="813" spans="3:3" ht="15.75" customHeight="1" x14ac:dyDescent="0.25">
      <c r="C813" s="170"/>
    </row>
    <row r="814" spans="3:3" ht="15.75" customHeight="1" x14ac:dyDescent="0.25">
      <c r="C814" s="170"/>
    </row>
    <row r="815" spans="3:3" ht="15.75" customHeight="1" x14ac:dyDescent="0.25">
      <c r="C815" s="170"/>
    </row>
    <row r="816" spans="3:3" ht="15.75" customHeight="1" x14ac:dyDescent="0.25">
      <c r="C816" s="170"/>
    </row>
    <row r="817" spans="3:3" ht="15.75" customHeight="1" x14ac:dyDescent="0.25">
      <c r="C817" s="170"/>
    </row>
    <row r="818" spans="3:3" ht="15.75" customHeight="1" x14ac:dyDescent="0.25">
      <c r="C818" s="170"/>
    </row>
    <row r="819" spans="3:3" ht="15.75" customHeight="1" x14ac:dyDescent="0.25">
      <c r="C819" s="170"/>
    </row>
    <row r="820" spans="3:3" ht="15.75" customHeight="1" x14ac:dyDescent="0.25">
      <c r="C820" s="170"/>
    </row>
    <row r="821" spans="3:3" ht="15.75" customHeight="1" x14ac:dyDescent="0.25">
      <c r="C821" s="170"/>
    </row>
    <row r="822" spans="3:3" ht="15.75" customHeight="1" x14ac:dyDescent="0.25">
      <c r="C822" s="170"/>
    </row>
    <row r="823" spans="3:3" ht="15.75" customHeight="1" x14ac:dyDescent="0.25">
      <c r="C823" s="170"/>
    </row>
    <row r="824" spans="3:3" ht="15.75" customHeight="1" x14ac:dyDescent="0.25">
      <c r="C824" s="170"/>
    </row>
    <row r="825" spans="3:3" ht="15.75" customHeight="1" x14ac:dyDescent="0.25">
      <c r="C825" s="170"/>
    </row>
    <row r="826" spans="3:3" ht="15.75" customHeight="1" x14ac:dyDescent="0.25">
      <c r="C826" s="170"/>
    </row>
    <row r="827" spans="3:3" ht="15.75" customHeight="1" x14ac:dyDescent="0.25">
      <c r="C827" s="170"/>
    </row>
    <row r="828" spans="3:3" ht="15.75" customHeight="1" x14ac:dyDescent="0.25">
      <c r="C828" s="170"/>
    </row>
    <row r="829" spans="3:3" ht="15.75" customHeight="1" x14ac:dyDescent="0.25">
      <c r="C829" s="170"/>
    </row>
    <row r="830" spans="3:3" ht="15.75" customHeight="1" x14ac:dyDescent="0.25">
      <c r="C830" s="170"/>
    </row>
    <row r="831" spans="3:3" ht="15.75" customHeight="1" x14ac:dyDescent="0.25">
      <c r="C831" s="170"/>
    </row>
    <row r="832" spans="3:3" ht="15.75" customHeight="1" x14ac:dyDescent="0.25">
      <c r="C832" s="170"/>
    </row>
    <row r="833" spans="3:3" ht="15.75" customHeight="1" x14ac:dyDescent="0.25">
      <c r="C833" s="170"/>
    </row>
    <row r="834" spans="3:3" ht="15.75" customHeight="1" x14ac:dyDescent="0.25">
      <c r="C834" s="170"/>
    </row>
    <row r="835" spans="3:3" ht="15.75" customHeight="1" x14ac:dyDescent="0.25">
      <c r="C835" s="170"/>
    </row>
    <row r="836" spans="3:3" ht="15.75" customHeight="1" x14ac:dyDescent="0.25">
      <c r="C836" s="170"/>
    </row>
    <row r="837" spans="3:3" ht="15.75" customHeight="1" x14ac:dyDescent="0.25">
      <c r="C837" s="170"/>
    </row>
    <row r="838" spans="3:3" ht="15.75" customHeight="1" x14ac:dyDescent="0.25">
      <c r="C838" s="170"/>
    </row>
    <row r="839" spans="3:3" ht="15.75" customHeight="1" x14ac:dyDescent="0.25">
      <c r="C839" s="170"/>
    </row>
    <row r="840" spans="3:3" ht="15.75" customHeight="1" x14ac:dyDescent="0.25">
      <c r="C840" s="170"/>
    </row>
    <row r="841" spans="3:3" ht="15.75" customHeight="1" x14ac:dyDescent="0.25">
      <c r="C841" s="170"/>
    </row>
    <row r="842" spans="3:3" ht="15.75" customHeight="1" x14ac:dyDescent="0.25">
      <c r="C842" s="170"/>
    </row>
    <row r="843" spans="3:3" ht="15.75" customHeight="1" x14ac:dyDescent="0.25">
      <c r="C843" s="170"/>
    </row>
    <row r="844" spans="3:3" ht="15.75" customHeight="1" x14ac:dyDescent="0.25">
      <c r="C844" s="170"/>
    </row>
    <row r="845" spans="3:3" ht="15.75" customHeight="1" x14ac:dyDescent="0.25">
      <c r="C845" s="170"/>
    </row>
    <row r="846" spans="3:3" ht="15.75" customHeight="1" x14ac:dyDescent="0.25">
      <c r="C846" s="170"/>
    </row>
    <row r="847" spans="3:3" ht="15.75" customHeight="1" x14ac:dyDescent="0.25">
      <c r="C847" s="170"/>
    </row>
    <row r="848" spans="3:3" ht="15.75" customHeight="1" x14ac:dyDescent="0.25">
      <c r="C848" s="170"/>
    </row>
    <row r="849" spans="3:3" ht="15.75" customHeight="1" x14ac:dyDescent="0.25">
      <c r="C849" s="170"/>
    </row>
    <row r="850" spans="3:3" ht="15.75" customHeight="1" x14ac:dyDescent="0.25">
      <c r="C850" s="170"/>
    </row>
    <row r="851" spans="3:3" ht="15.75" customHeight="1" x14ac:dyDescent="0.25">
      <c r="C851" s="170"/>
    </row>
    <row r="852" spans="3:3" ht="15.75" customHeight="1" x14ac:dyDescent="0.25">
      <c r="C852" s="170"/>
    </row>
    <row r="853" spans="3:3" ht="15.75" customHeight="1" x14ac:dyDescent="0.25">
      <c r="C853" s="170"/>
    </row>
    <row r="854" spans="3:3" ht="15.75" customHeight="1" x14ac:dyDescent="0.25">
      <c r="C854" s="170"/>
    </row>
    <row r="855" spans="3:3" ht="15.75" customHeight="1" x14ac:dyDescent="0.25">
      <c r="C855" s="170"/>
    </row>
    <row r="856" spans="3:3" ht="15.75" customHeight="1" x14ac:dyDescent="0.25">
      <c r="C856" s="170"/>
    </row>
    <row r="857" spans="3:3" ht="15.75" customHeight="1" x14ac:dyDescent="0.25">
      <c r="C857" s="170"/>
    </row>
    <row r="858" spans="3:3" ht="15.75" customHeight="1" x14ac:dyDescent="0.25">
      <c r="C858" s="170"/>
    </row>
    <row r="859" spans="3:3" ht="15.75" customHeight="1" x14ac:dyDescent="0.25">
      <c r="C859" s="170"/>
    </row>
    <row r="860" spans="3:3" ht="15.75" customHeight="1" x14ac:dyDescent="0.25">
      <c r="C860" s="170"/>
    </row>
    <row r="861" spans="3:3" ht="15.75" customHeight="1" x14ac:dyDescent="0.25">
      <c r="C861" s="170"/>
    </row>
    <row r="862" spans="3:3" ht="15.75" customHeight="1" x14ac:dyDescent="0.25">
      <c r="C862" s="170"/>
    </row>
    <row r="863" spans="3:3" ht="15.75" customHeight="1" x14ac:dyDescent="0.25">
      <c r="C863" s="170"/>
    </row>
    <row r="864" spans="3:3" ht="15.75" customHeight="1" x14ac:dyDescent="0.25">
      <c r="C864" s="170"/>
    </row>
    <row r="865" spans="3:3" ht="15.75" customHeight="1" x14ac:dyDescent="0.25">
      <c r="C865" s="170"/>
    </row>
    <row r="866" spans="3:3" ht="15.75" customHeight="1" x14ac:dyDescent="0.25">
      <c r="C866" s="170"/>
    </row>
    <row r="867" spans="3:3" ht="15.75" customHeight="1" x14ac:dyDescent="0.25">
      <c r="C867" s="170"/>
    </row>
    <row r="868" spans="3:3" ht="15.75" customHeight="1" x14ac:dyDescent="0.25">
      <c r="C868" s="170"/>
    </row>
    <row r="869" spans="3:3" ht="15.75" customHeight="1" x14ac:dyDescent="0.25">
      <c r="C869" s="170"/>
    </row>
    <row r="870" spans="3:3" ht="15.75" customHeight="1" x14ac:dyDescent="0.25">
      <c r="C870" s="170"/>
    </row>
    <row r="871" spans="3:3" ht="15.75" customHeight="1" x14ac:dyDescent="0.25">
      <c r="C871" s="170"/>
    </row>
    <row r="872" spans="3:3" ht="15.75" customHeight="1" x14ac:dyDescent="0.25">
      <c r="C872" s="170"/>
    </row>
    <row r="873" spans="3:3" ht="15.75" customHeight="1" x14ac:dyDescent="0.25">
      <c r="C873" s="170"/>
    </row>
    <row r="874" spans="3:3" ht="15.75" customHeight="1" x14ac:dyDescent="0.25">
      <c r="C874" s="170"/>
    </row>
    <row r="875" spans="3:3" ht="15.75" customHeight="1" x14ac:dyDescent="0.25">
      <c r="C875" s="170"/>
    </row>
    <row r="876" spans="3:3" ht="15.75" customHeight="1" x14ac:dyDescent="0.25">
      <c r="C876" s="170"/>
    </row>
    <row r="877" spans="3:3" ht="15.75" customHeight="1" x14ac:dyDescent="0.25">
      <c r="C877" s="170"/>
    </row>
    <row r="878" spans="3:3" ht="15.75" customHeight="1" x14ac:dyDescent="0.25">
      <c r="C878" s="170"/>
    </row>
    <row r="879" spans="3:3" ht="15.75" customHeight="1" x14ac:dyDescent="0.25">
      <c r="C879" s="170"/>
    </row>
    <row r="880" spans="3:3" ht="15.75" customHeight="1" x14ac:dyDescent="0.25">
      <c r="C880" s="170"/>
    </row>
    <row r="881" spans="3:3" ht="15.75" customHeight="1" x14ac:dyDescent="0.25">
      <c r="C881" s="170"/>
    </row>
    <row r="882" spans="3:3" ht="15.75" customHeight="1" x14ac:dyDescent="0.25">
      <c r="C882" s="170"/>
    </row>
    <row r="883" spans="3:3" ht="15.75" customHeight="1" x14ac:dyDescent="0.25">
      <c r="C883" s="170"/>
    </row>
    <row r="884" spans="3:3" ht="15.75" customHeight="1" x14ac:dyDescent="0.25">
      <c r="C884" s="170"/>
    </row>
    <row r="885" spans="3:3" ht="15.75" customHeight="1" x14ac:dyDescent="0.25">
      <c r="C885" s="170"/>
    </row>
    <row r="886" spans="3:3" ht="15.75" customHeight="1" x14ac:dyDescent="0.25">
      <c r="C886" s="170"/>
    </row>
    <row r="887" spans="3:3" ht="15.75" customHeight="1" x14ac:dyDescent="0.25">
      <c r="C887" s="170"/>
    </row>
    <row r="888" spans="3:3" ht="15.75" customHeight="1" x14ac:dyDescent="0.25">
      <c r="C888" s="170"/>
    </row>
    <row r="889" spans="3:3" ht="15.75" customHeight="1" x14ac:dyDescent="0.25">
      <c r="C889" s="170"/>
    </row>
    <row r="890" spans="3:3" ht="15.75" customHeight="1" x14ac:dyDescent="0.25">
      <c r="C890" s="170"/>
    </row>
    <row r="891" spans="3:3" ht="15.75" customHeight="1" x14ac:dyDescent="0.25">
      <c r="C891" s="170"/>
    </row>
    <row r="892" spans="3:3" ht="15.75" customHeight="1" x14ac:dyDescent="0.25">
      <c r="C892" s="170"/>
    </row>
    <row r="893" spans="3:3" ht="15.75" customHeight="1" x14ac:dyDescent="0.25">
      <c r="C893" s="170"/>
    </row>
    <row r="894" spans="3:3" ht="15.75" customHeight="1" x14ac:dyDescent="0.25">
      <c r="C894" s="170"/>
    </row>
    <row r="895" spans="3:3" ht="15.75" customHeight="1" x14ac:dyDescent="0.25">
      <c r="C895" s="170"/>
    </row>
    <row r="896" spans="3:3" ht="15.75" customHeight="1" x14ac:dyDescent="0.25">
      <c r="C896" s="170"/>
    </row>
    <row r="897" spans="3:3" ht="15.75" customHeight="1" x14ac:dyDescent="0.25">
      <c r="C897" s="170"/>
    </row>
    <row r="898" spans="3:3" ht="15.75" customHeight="1" x14ac:dyDescent="0.25">
      <c r="C898" s="170"/>
    </row>
    <row r="899" spans="3:3" ht="15.75" customHeight="1" x14ac:dyDescent="0.25">
      <c r="C899" s="170"/>
    </row>
    <row r="900" spans="3:3" ht="15.75" customHeight="1" x14ac:dyDescent="0.25">
      <c r="C900" s="170"/>
    </row>
    <row r="901" spans="3:3" ht="15.75" customHeight="1" x14ac:dyDescent="0.25">
      <c r="C901" s="170"/>
    </row>
    <row r="902" spans="3:3" ht="15.75" customHeight="1" x14ac:dyDescent="0.25">
      <c r="C902" s="170"/>
    </row>
    <row r="903" spans="3:3" ht="15.75" customHeight="1" x14ac:dyDescent="0.25">
      <c r="C903" s="170"/>
    </row>
    <row r="904" spans="3:3" ht="15.75" customHeight="1" x14ac:dyDescent="0.25">
      <c r="C904" s="170"/>
    </row>
    <row r="905" spans="3:3" ht="15.75" customHeight="1" x14ac:dyDescent="0.25">
      <c r="C905" s="170"/>
    </row>
    <row r="906" spans="3:3" ht="15.75" customHeight="1" x14ac:dyDescent="0.25">
      <c r="C906" s="170"/>
    </row>
    <row r="907" spans="3:3" ht="15.75" customHeight="1" x14ac:dyDescent="0.25">
      <c r="C907" s="170"/>
    </row>
    <row r="908" spans="3:3" ht="15.75" customHeight="1" x14ac:dyDescent="0.25">
      <c r="C908" s="170"/>
    </row>
    <row r="909" spans="3:3" ht="15.75" customHeight="1" x14ac:dyDescent="0.25">
      <c r="C909" s="170"/>
    </row>
    <row r="910" spans="3:3" ht="15.75" customHeight="1" x14ac:dyDescent="0.25">
      <c r="C910" s="170"/>
    </row>
    <row r="911" spans="3:3" ht="15.75" customHeight="1" x14ac:dyDescent="0.25">
      <c r="C911" s="170"/>
    </row>
    <row r="912" spans="3:3" ht="15.75" customHeight="1" x14ac:dyDescent="0.25">
      <c r="C912" s="170"/>
    </row>
    <row r="913" spans="3:3" ht="15.75" customHeight="1" x14ac:dyDescent="0.25">
      <c r="C913" s="170"/>
    </row>
    <row r="914" spans="3:3" ht="15.75" customHeight="1" x14ac:dyDescent="0.25">
      <c r="C914" s="170"/>
    </row>
    <row r="915" spans="3:3" ht="15.75" customHeight="1" x14ac:dyDescent="0.25">
      <c r="C915" s="170"/>
    </row>
    <row r="916" spans="3:3" ht="15.75" customHeight="1" x14ac:dyDescent="0.25">
      <c r="C916" s="170"/>
    </row>
    <row r="917" spans="3:3" ht="15.75" customHeight="1" x14ac:dyDescent="0.25">
      <c r="C917" s="170"/>
    </row>
    <row r="918" spans="3:3" ht="15.75" customHeight="1" x14ac:dyDescent="0.25">
      <c r="C918" s="170"/>
    </row>
    <row r="919" spans="3:3" ht="15.75" customHeight="1" x14ac:dyDescent="0.25">
      <c r="C919" s="170"/>
    </row>
    <row r="920" spans="3:3" ht="15.75" customHeight="1" x14ac:dyDescent="0.25">
      <c r="C920" s="170"/>
    </row>
    <row r="921" spans="3:3" ht="15.75" customHeight="1" x14ac:dyDescent="0.25">
      <c r="C921" s="170"/>
    </row>
    <row r="922" spans="3:3" ht="15.75" customHeight="1" x14ac:dyDescent="0.25">
      <c r="C922" s="170"/>
    </row>
    <row r="923" spans="3:3" ht="15.75" customHeight="1" x14ac:dyDescent="0.25">
      <c r="C923" s="170"/>
    </row>
    <row r="924" spans="3:3" ht="15.75" customHeight="1" x14ac:dyDescent="0.25">
      <c r="C924" s="170"/>
    </row>
    <row r="925" spans="3:3" ht="15.75" customHeight="1" x14ac:dyDescent="0.25">
      <c r="C925" s="170"/>
    </row>
    <row r="926" spans="3:3" ht="15.75" customHeight="1" x14ac:dyDescent="0.25">
      <c r="C926" s="170"/>
    </row>
    <row r="927" spans="3:3" ht="15.75" customHeight="1" x14ac:dyDescent="0.25">
      <c r="C927" s="170"/>
    </row>
    <row r="928" spans="3:3" ht="15.75" customHeight="1" x14ac:dyDescent="0.25">
      <c r="C928" s="170"/>
    </row>
    <row r="929" spans="3:3" ht="15.75" customHeight="1" x14ac:dyDescent="0.25">
      <c r="C929" s="170"/>
    </row>
    <row r="930" spans="3:3" ht="15.75" customHeight="1" x14ac:dyDescent="0.25">
      <c r="C930" s="170"/>
    </row>
    <row r="931" spans="3:3" ht="15.75" customHeight="1" x14ac:dyDescent="0.25">
      <c r="C931" s="170"/>
    </row>
    <row r="932" spans="3:3" ht="15.75" customHeight="1" x14ac:dyDescent="0.25">
      <c r="C932" s="170"/>
    </row>
    <row r="933" spans="3:3" ht="15.75" customHeight="1" x14ac:dyDescent="0.25">
      <c r="C933" s="170"/>
    </row>
    <row r="934" spans="3:3" ht="15.75" customHeight="1" x14ac:dyDescent="0.25">
      <c r="C934" s="170"/>
    </row>
    <row r="935" spans="3:3" ht="15.75" customHeight="1" x14ac:dyDescent="0.25">
      <c r="C935" s="170"/>
    </row>
    <row r="936" spans="3:3" ht="15.75" customHeight="1" x14ac:dyDescent="0.25">
      <c r="C936" s="170"/>
    </row>
    <row r="937" spans="3:3" ht="15.75" customHeight="1" x14ac:dyDescent="0.25">
      <c r="C937" s="170"/>
    </row>
    <row r="938" spans="3:3" ht="15.75" customHeight="1" x14ac:dyDescent="0.25">
      <c r="C938" s="170"/>
    </row>
    <row r="939" spans="3:3" ht="15.75" customHeight="1" x14ac:dyDescent="0.25">
      <c r="C939" s="170"/>
    </row>
    <row r="940" spans="3:3" ht="15.75" customHeight="1" x14ac:dyDescent="0.25">
      <c r="C940" s="170"/>
    </row>
    <row r="941" spans="3:3" ht="15.75" customHeight="1" x14ac:dyDescent="0.25">
      <c r="C941" s="170"/>
    </row>
    <row r="942" spans="3:3" ht="15.75" customHeight="1" x14ac:dyDescent="0.25">
      <c r="C942" s="170"/>
    </row>
    <row r="943" spans="3:3" ht="15.75" customHeight="1" x14ac:dyDescent="0.25">
      <c r="C943" s="170"/>
    </row>
    <row r="944" spans="3:3" ht="15.75" customHeight="1" x14ac:dyDescent="0.25">
      <c r="C944" s="170"/>
    </row>
    <row r="945" spans="3:3" ht="15.75" customHeight="1" x14ac:dyDescent="0.25">
      <c r="C945" s="170"/>
    </row>
    <row r="946" spans="3:3" ht="15.75" customHeight="1" x14ac:dyDescent="0.25">
      <c r="C946" s="170"/>
    </row>
    <row r="947" spans="3:3" ht="15.75" customHeight="1" x14ac:dyDescent="0.25">
      <c r="C947" s="170"/>
    </row>
    <row r="948" spans="3:3" ht="15.75" customHeight="1" x14ac:dyDescent="0.25">
      <c r="C948" s="170"/>
    </row>
    <row r="949" spans="3:3" ht="15.75" customHeight="1" x14ac:dyDescent="0.25">
      <c r="C949" s="170"/>
    </row>
    <row r="950" spans="3:3" ht="15.75" customHeight="1" x14ac:dyDescent="0.25">
      <c r="C950" s="170"/>
    </row>
    <row r="951" spans="3:3" ht="15.75" customHeight="1" x14ac:dyDescent="0.25">
      <c r="C951" s="170"/>
    </row>
    <row r="952" spans="3:3" ht="15.75" customHeight="1" x14ac:dyDescent="0.25">
      <c r="C952" s="170"/>
    </row>
    <row r="953" spans="3:3" ht="15.75" customHeight="1" x14ac:dyDescent="0.25">
      <c r="C953" s="170"/>
    </row>
    <row r="954" spans="3:3" ht="15.75" customHeight="1" x14ac:dyDescent="0.25">
      <c r="C954" s="170"/>
    </row>
    <row r="955" spans="3:3" ht="15.75" customHeight="1" x14ac:dyDescent="0.25">
      <c r="C955" s="170"/>
    </row>
    <row r="956" spans="3:3" ht="15.75" customHeight="1" x14ac:dyDescent="0.25">
      <c r="C956" s="170"/>
    </row>
    <row r="957" spans="3:3" ht="15.75" customHeight="1" x14ac:dyDescent="0.25">
      <c r="C957" s="170"/>
    </row>
    <row r="958" spans="3:3" ht="15.75" customHeight="1" x14ac:dyDescent="0.25">
      <c r="C958" s="170"/>
    </row>
    <row r="959" spans="3:3" ht="15.75" customHeight="1" x14ac:dyDescent="0.25">
      <c r="C959" s="170"/>
    </row>
    <row r="960" spans="3:3" ht="15.75" customHeight="1" x14ac:dyDescent="0.25">
      <c r="C960" s="170"/>
    </row>
    <row r="961" spans="3:3" ht="15.75" customHeight="1" x14ac:dyDescent="0.25">
      <c r="C961" s="170"/>
    </row>
    <row r="962" spans="3:3" ht="15.75" customHeight="1" x14ac:dyDescent="0.25">
      <c r="C962" s="170"/>
    </row>
    <row r="963" spans="3:3" ht="15.75" customHeight="1" x14ac:dyDescent="0.25">
      <c r="C963" s="170"/>
    </row>
    <row r="964" spans="3:3" ht="15.75" customHeight="1" x14ac:dyDescent="0.25">
      <c r="C964" s="170"/>
    </row>
    <row r="965" spans="3:3" ht="15.75" customHeight="1" x14ac:dyDescent="0.25">
      <c r="C965" s="170"/>
    </row>
    <row r="966" spans="3:3" ht="15.75" customHeight="1" x14ac:dyDescent="0.25">
      <c r="C966" s="170"/>
    </row>
    <row r="967" spans="3:3" ht="15.75" customHeight="1" x14ac:dyDescent="0.25">
      <c r="C967" s="170"/>
    </row>
    <row r="968" spans="3:3" ht="15.75" customHeight="1" x14ac:dyDescent="0.25">
      <c r="C968" s="170"/>
    </row>
    <row r="969" spans="3:3" ht="15.75" customHeight="1" x14ac:dyDescent="0.25">
      <c r="C969" s="170"/>
    </row>
    <row r="970" spans="3:3" ht="15.75" customHeight="1" x14ac:dyDescent="0.25">
      <c r="C970" s="170"/>
    </row>
    <row r="971" spans="3:3" ht="15.75" customHeight="1" x14ac:dyDescent="0.25">
      <c r="C971" s="170"/>
    </row>
    <row r="972" spans="3:3" ht="15.75" customHeight="1" x14ac:dyDescent="0.25">
      <c r="C972" s="170"/>
    </row>
    <row r="973" spans="3:3" ht="15.75" customHeight="1" x14ac:dyDescent="0.25">
      <c r="C973" s="170"/>
    </row>
    <row r="974" spans="3:3" ht="15.75" customHeight="1" x14ac:dyDescent="0.25">
      <c r="C974" s="170"/>
    </row>
    <row r="975" spans="3:3" ht="15.75" customHeight="1" x14ac:dyDescent="0.25">
      <c r="C975" s="170"/>
    </row>
    <row r="976" spans="3:3" ht="15.75" customHeight="1" x14ac:dyDescent="0.25">
      <c r="C976" s="170"/>
    </row>
    <row r="977" spans="3:3" ht="15.75" customHeight="1" x14ac:dyDescent="0.25">
      <c r="C977" s="170"/>
    </row>
    <row r="978" spans="3:3" ht="15.75" customHeight="1" x14ac:dyDescent="0.25">
      <c r="C978" s="170"/>
    </row>
    <row r="979" spans="3:3" ht="15.75" customHeight="1" x14ac:dyDescent="0.25">
      <c r="C979" s="170"/>
    </row>
    <row r="980" spans="3:3" ht="15.75" customHeight="1" x14ac:dyDescent="0.25">
      <c r="C980" s="170"/>
    </row>
    <row r="981" spans="3:3" ht="15.75" customHeight="1" x14ac:dyDescent="0.25">
      <c r="C981" s="170"/>
    </row>
    <row r="982" spans="3:3" ht="15.75" customHeight="1" x14ac:dyDescent="0.25">
      <c r="C982" s="170"/>
    </row>
    <row r="983" spans="3:3" ht="15.75" customHeight="1" x14ac:dyDescent="0.25">
      <c r="C983" s="170"/>
    </row>
    <row r="984" spans="3:3" ht="15.75" customHeight="1" x14ac:dyDescent="0.25">
      <c r="C984" s="170"/>
    </row>
    <row r="985" spans="3:3" ht="15.75" customHeight="1" x14ac:dyDescent="0.25">
      <c r="C985" s="170"/>
    </row>
    <row r="986" spans="3:3" ht="15.75" customHeight="1" x14ac:dyDescent="0.25">
      <c r="C986" s="170"/>
    </row>
    <row r="987" spans="3:3" ht="15.75" customHeight="1" x14ac:dyDescent="0.25">
      <c r="C987" s="170"/>
    </row>
    <row r="988" spans="3:3" ht="15.75" customHeight="1" x14ac:dyDescent="0.25">
      <c r="C988" s="170"/>
    </row>
    <row r="989" spans="3:3" ht="15.75" customHeight="1" x14ac:dyDescent="0.25">
      <c r="C989" s="170"/>
    </row>
    <row r="990" spans="3:3" ht="15.75" customHeight="1" x14ac:dyDescent="0.25">
      <c r="C990" s="170"/>
    </row>
    <row r="991" spans="3:3" ht="15.75" customHeight="1" x14ac:dyDescent="0.25">
      <c r="C991" s="170"/>
    </row>
    <row r="992" spans="3:3" ht="15.75" customHeight="1" x14ac:dyDescent="0.25">
      <c r="C992" s="170"/>
    </row>
    <row r="993" spans="3:3" ht="15.75" customHeight="1" x14ac:dyDescent="0.25">
      <c r="C993" s="170"/>
    </row>
    <row r="994" spans="3:3" ht="15.75" customHeight="1" x14ac:dyDescent="0.25">
      <c r="C994" s="170"/>
    </row>
    <row r="995" spans="3:3" ht="15.75" customHeight="1" x14ac:dyDescent="0.25">
      <c r="C995" s="170"/>
    </row>
    <row r="996" spans="3:3" ht="15.75" customHeight="1" x14ac:dyDescent="0.25">
      <c r="C996" s="170"/>
    </row>
    <row r="997" spans="3:3" ht="15.75" customHeight="1" x14ac:dyDescent="0.25">
      <c r="C997" s="170"/>
    </row>
    <row r="998" spans="3:3" ht="15.75" customHeight="1" x14ac:dyDescent="0.25">
      <c r="C998" s="170"/>
    </row>
    <row r="999" spans="3:3" ht="15.75" customHeight="1" x14ac:dyDescent="0.25">
      <c r="C999" s="170"/>
    </row>
    <row r="1000" spans="3:3" ht="15.75" customHeight="1" x14ac:dyDescent="0.25">
      <c r="C1000" s="170"/>
    </row>
    <row r="1001" spans="3:3" ht="15.75" customHeight="1" x14ac:dyDescent="0.25">
      <c r="C1001" s="170"/>
    </row>
    <row r="1002" spans="3:3" ht="15.75" customHeight="1" x14ac:dyDescent="0.25">
      <c r="C1002" s="170"/>
    </row>
    <row r="1003" spans="3:3" ht="15.75" customHeight="1" x14ac:dyDescent="0.25">
      <c r="C1003" s="170"/>
    </row>
    <row r="1004" spans="3:3" ht="15.75" customHeight="1" x14ac:dyDescent="0.25">
      <c r="C1004" s="170"/>
    </row>
    <row r="1005" spans="3:3" ht="15.75" customHeight="1" x14ac:dyDescent="0.25">
      <c r="C1005" s="170"/>
    </row>
    <row r="1006" spans="3:3" ht="15.75" customHeight="1" x14ac:dyDescent="0.25">
      <c r="C1006" s="170"/>
    </row>
    <row r="1007" spans="3:3" ht="15.75" customHeight="1" x14ac:dyDescent="0.25">
      <c r="C1007" s="170"/>
    </row>
    <row r="1008" spans="3:3" ht="15.75" customHeight="1" x14ac:dyDescent="0.25">
      <c r="C1008" s="170"/>
    </row>
    <row r="1009" spans="3:3" ht="15.75" customHeight="1" x14ac:dyDescent="0.25">
      <c r="C1009" s="170"/>
    </row>
    <row r="1010" spans="3:3" ht="15.75" customHeight="1" x14ac:dyDescent="0.25">
      <c r="C1010" s="170"/>
    </row>
    <row r="1011" spans="3:3" ht="15.75" customHeight="1" x14ac:dyDescent="0.25">
      <c r="C1011" s="170"/>
    </row>
    <row r="1012" spans="3:3" ht="15.75" customHeight="1" x14ac:dyDescent="0.25">
      <c r="C1012" s="170"/>
    </row>
    <row r="1013" spans="3:3" ht="15.75" customHeight="1" x14ac:dyDescent="0.25">
      <c r="C1013" s="170"/>
    </row>
    <row r="1014" spans="3:3" ht="15.75" customHeight="1" x14ac:dyDescent="0.25">
      <c r="C1014" s="170"/>
    </row>
    <row r="1015" spans="3:3" ht="15.75" customHeight="1" x14ac:dyDescent="0.25">
      <c r="C1015" s="170"/>
    </row>
    <row r="1016" spans="3:3" ht="15.75" customHeight="1" x14ac:dyDescent="0.25">
      <c r="C1016" s="170"/>
    </row>
    <row r="1017" spans="3:3" ht="15.75" customHeight="1" x14ac:dyDescent="0.25">
      <c r="C1017" s="170"/>
    </row>
    <row r="1018" spans="3:3" ht="15.75" customHeight="1" x14ac:dyDescent="0.25">
      <c r="C1018" s="170"/>
    </row>
    <row r="1019" spans="3:3" ht="15.75" customHeight="1" x14ac:dyDescent="0.25">
      <c r="C1019" s="170"/>
    </row>
    <row r="1020" spans="3:3" ht="15.75" customHeight="1" x14ac:dyDescent="0.25">
      <c r="C1020" s="170"/>
    </row>
    <row r="1021" spans="3:3" ht="15.75" customHeight="1" x14ac:dyDescent="0.25">
      <c r="C1021" s="170"/>
    </row>
    <row r="1022" spans="3:3" ht="15.75" customHeight="1" x14ac:dyDescent="0.25">
      <c r="C1022" s="170"/>
    </row>
    <row r="1023" spans="3:3" ht="15.75" customHeight="1" x14ac:dyDescent="0.25">
      <c r="C1023" s="170"/>
    </row>
    <row r="1024" spans="3:3" ht="15.75" customHeight="1" x14ac:dyDescent="0.25">
      <c r="C1024" s="170"/>
    </row>
    <row r="1025" spans="3:3" ht="15.75" customHeight="1" x14ac:dyDescent="0.25">
      <c r="C1025" s="170"/>
    </row>
    <row r="1026" spans="3:3" ht="15.75" customHeight="1" x14ac:dyDescent="0.25">
      <c r="C1026" s="170"/>
    </row>
    <row r="1027" spans="3:3" ht="15.75" customHeight="1" x14ac:dyDescent="0.25">
      <c r="C1027" s="170"/>
    </row>
    <row r="1028" spans="3:3" ht="15.75" customHeight="1" x14ac:dyDescent="0.25">
      <c r="C1028" s="170"/>
    </row>
    <row r="1029" spans="3:3" ht="15.75" customHeight="1" x14ac:dyDescent="0.25">
      <c r="C1029" s="170"/>
    </row>
    <row r="1030" spans="3:3" ht="15.75" customHeight="1" x14ac:dyDescent="0.25">
      <c r="C1030" s="170"/>
    </row>
    <row r="1031" spans="3:3" ht="15.75" customHeight="1" x14ac:dyDescent="0.25">
      <c r="C1031" s="170"/>
    </row>
    <row r="1032" spans="3:3" ht="15.75" customHeight="1" x14ac:dyDescent="0.25">
      <c r="C1032" s="170"/>
    </row>
    <row r="1033" spans="3:3" ht="15.75" customHeight="1" x14ac:dyDescent="0.25">
      <c r="C1033" s="170"/>
    </row>
    <row r="1034" spans="3:3" ht="15.75" customHeight="1" x14ac:dyDescent="0.25">
      <c r="C1034" s="170"/>
    </row>
    <row r="1035" spans="3:3" ht="15.75" customHeight="1" x14ac:dyDescent="0.25">
      <c r="C1035" s="170"/>
    </row>
    <row r="1036" spans="3:3" ht="15.75" customHeight="1" x14ac:dyDescent="0.25">
      <c r="C1036" s="170"/>
    </row>
    <row r="1037" spans="3:3" ht="15.75" customHeight="1" x14ac:dyDescent="0.25">
      <c r="C1037" s="170"/>
    </row>
    <row r="1038" spans="3:3" ht="15.75" customHeight="1" x14ac:dyDescent="0.25">
      <c r="C1038" s="170"/>
    </row>
    <row r="1039" spans="3:3" ht="15.75" customHeight="1" x14ac:dyDescent="0.25">
      <c r="C1039" s="170"/>
    </row>
    <row r="1040" spans="3:3" ht="15.75" customHeight="1" x14ac:dyDescent="0.25">
      <c r="C1040" s="170"/>
    </row>
    <row r="1041" spans="3:3" ht="15.75" customHeight="1" x14ac:dyDescent="0.25">
      <c r="C1041" s="170"/>
    </row>
    <row r="1042" spans="3:3" ht="15.75" customHeight="1" x14ac:dyDescent="0.25">
      <c r="C1042" s="170"/>
    </row>
    <row r="1043" spans="3:3" ht="15.75" customHeight="1" x14ac:dyDescent="0.25">
      <c r="C1043" s="170"/>
    </row>
    <row r="1044" spans="3:3" ht="15.75" customHeight="1" x14ac:dyDescent="0.2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9 D29:E29 D20:D28 D35:E35 D30:D34 D41:E45 D36:D40 D52:E174 D46:D51">
    <cfRule type="cellIs" dxfId="28" priority="15" operator="lessThan">
      <formula>0</formula>
    </cfRule>
  </conditionalFormatting>
  <conditionalFormatting sqref="D176:E250">
    <cfRule type="cellIs" dxfId="27" priority="11" operator="lessThan">
      <formula>0</formula>
    </cfRule>
  </conditionalFormatting>
  <conditionalFormatting sqref="D254:E254">
    <cfRule type="cellIs" dxfId="26" priority="16" operator="lessThan">
      <formula>0</formula>
    </cfRule>
  </conditionalFormatting>
  <conditionalFormatting sqref="D256:E298">
    <cfRule type="cellIs" dxfId="25" priority="8" operator="lessThan">
      <formula>0</formula>
    </cfRule>
  </conditionalFormatting>
  <conditionalFormatting sqref="D300:E379 D381:E396 E380">
    <cfRule type="cellIs" dxfId="24" priority="6" operator="lessThan">
      <formula>0</formula>
    </cfRule>
  </conditionalFormatting>
  <conditionalFormatting sqref="D397:E397">
    <cfRule type="cellIs" dxfId="23" priority="7" operator="lessThan">
      <formula>-0.001</formula>
    </cfRule>
  </conditionalFormatting>
  <conditionalFormatting sqref="E20:E28">
    <cfRule type="cellIs" dxfId="22" priority="5" operator="lessThan">
      <formula>0</formula>
    </cfRule>
  </conditionalFormatting>
  <conditionalFormatting sqref="E30:E34">
    <cfRule type="cellIs" dxfId="21" priority="4" operator="lessThan">
      <formula>0</formula>
    </cfRule>
  </conditionalFormatting>
  <conditionalFormatting sqref="E36:E40">
    <cfRule type="cellIs" dxfId="20" priority="3" operator="lessThan">
      <formula>0</formula>
    </cfRule>
  </conditionalFormatting>
  <conditionalFormatting sqref="E46:E51">
    <cfRule type="cellIs" dxfId="19" priority="2" operator="lessThan">
      <formula>0</formula>
    </cfRule>
  </conditionalFormatting>
  <conditionalFormatting sqref="D380">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18" sqref="E118"/>
    </sheetView>
  </sheetViews>
  <sheetFormatPr defaultColWidth="14.453125" defaultRowHeight="15" customHeight="1" x14ac:dyDescent="0.25"/>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2" width="14.453125" style="46" customWidth="1"/>
    <col min="33" max="16384" width="14.453125" style="46"/>
  </cols>
  <sheetData>
    <row r="1" spans="1:25" ht="44.25" customHeight="1" x14ac:dyDescent="0.25">
      <c r="A1" s="268" t="s">
        <v>0</v>
      </c>
      <c r="B1" s="324" t="s">
        <v>1</v>
      </c>
      <c r="C1" s="268" t="s">
        <v>2</v>
      </c>
      <c r="D1" s="325" t="s">
        <v>3</v>
      </c>
      <c r="E1" s="268" t="s">
        <v>4</v>
      </c>
      <c r="F1" s="326" t="s">
        <v>5</v>
      </c>
    </row>
    <row r="2" spans="1:25" ht="50.15" customHeight="1" x14ac:dyDescent="0.25">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6"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1405945.3</v>
      </c>
      <c r="E114" s="60">
        <f t="shared" si="22"/>
        <v>2003308.4100000004</v>
      </c>
      <c r="F114" s="45">
        <f t="shared" si="1"/>
        <v>142.48836067804348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1405945.3</v>
      </c>
      <c r="E115" s="60">
        <f t="shared" si="23"/>
        <v>2003308.4100000004</v>
      </c>
      <c r="F115" s="45">
        <f t="shared" si="1"/>
        <v>142.48836067804348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1405945.3</v>
      </c>
      <c r="E117" s="194">
        <f>'PR-RAS'!E644</f>
        <v>2003308.4100000004</v>
      </c>
      <c r="F117" s="45">
        <f t="shared" si="1"/>
        <v>142.48836067804348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1405945.3</v>
      </c>
      <c r="E141" s="81">
        <f t="shared" si="28"/>
        <v>2003308.4100000004</v>
      </c>
      <c r="F141" s="61">
        <f t="shared" si="1"/>
        <v>142.48836067804348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5">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5">
      <c r="C342" s="164"/>
    </row>
    <row r="343" spans="1:25" ht="15.75" customHeight="1" x14ac:dyDescent="0.25">
      <c r="C343" s="164"/>
    </row>
    <row r="344" spans="1:25" ht="15.75" customHeight="1" x14ac:dyDescent="0.25">
      <c r="C344" s="164"/>
    </row>
    <row r="345" spans="1:25" ht="15.75" customHeight="1" x14ac:dyDescent="0.25">
      <c r="C345" s="164"/>
    </row>
    <row r="346" spans="1:25" ht="15.75" customHeight="1" x14ac:dyDescent="0.25">
      <c r="C346" s="164"/>
    </row>
    <row r="347" spans="1:25" ht="15.75" customHeight="1" x14ac:dyDescent="0.25">
      <c r="C347" s="164"/>
    </row>
    <row r="348" spans="1:25" ht="15.75" customHeight="1" x14ac:dyDescent="0.25">
      <c r="C348" s="164"/>
    </row>
    <row r="349" spans="1:25" ht="15.75" customHeight="1" x14ac:dyDescent="0.25">
      <c r="C349" s="164"/>
    </row>
    <row r="350" spans="1:25" ht="15.75" customHeight="1" x14ac:dyDescent="0.25">
      <c r="C350" s="164"/>
    </row>
    <row r="351" spans="1:25" ht="15.75" customHeight="1" x14ac:dyDescent="0.25">
      <c r="C351" s="164"/>
    </row>
    <row r="352" spans="1:25"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row r="990" spans="3:3" ht="15.75" customHeight="1" x14ac:dyDescent="0.25">
      <c r="C990" s="164"/>
    </row>
    <row r="991" spans="3:3" ht="15.75" customHeight="1" x14ac:dyDescent="0.25">
      <c r="C991" s="164"/>
    </row>
    <row r="992" spans="3:3" ht="15.75" customHeight="1" x14ac:dyDescent="0.25">
      <c r="C992" s="164"/>
    </row>
    <row r="993" spans="3:3" ht="15.75" customHeight="1" x14ac:dyDescent="0.2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28" workbookViewId="0">
      <selection activeCell="D40" sqref="D40"/>
    </sheetView>
  </sheetViews>
  <sheetFormatPr defaultColWidth="14.453125" defaultRowHeight="15" customHeight="1" x14ac:dyDescent="0.25"/>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5" customHeight="1" x14ac:dyDescent="0.25">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18663.25</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18663.25</v>
      </c>
      <c r="F6" s="31"/>
      <c r="G6" s="31"/>
      <c r="H6" s="31"/>
      <c r="I6" s="31"/>
      <c r="J6" s="31"/>
      <c r="K6" s="31"/>
      <c r="L6" s="31"/>
      <c r="M6" s="31"/>
      <c r="N6" s="31"/>
      <c r="O6" s="31"/>
      <c r="P6" s="31"/>
      <c r="Q6" s="31"/>
      <c r="R6" s="31"/>
      <c r="S6" s="31"/>
      <c r="T6" s="31"/>
      <c r="U6" s="31"/>
    </row>
    <row r="7" spans="1:24" ht="12.5" x14ac:dyDescent="0.25">
      <c r="A7" s="161" t="s">
        <v>581</v>
      </c>
      <c r="B7" s="85" t="s">
        <v>3088</v>
      </c>
      <c r="C7" s="134" t="s">
        <v>3089</v>
      </c>
      <c r="D7" s="60">
        <f t="shared" ref="D7:E7" si="2">SUM(D8:D13)</f>
        <v>0</v>
      </c>
      <c r="E7" s="83">
        <f t="shared" si="2"/>
        <v>18663.25</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18663.25</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5"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3"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3"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36.630000000000003</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36.630000000000003</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v>36.630000000000003</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3" zoomScaleNormal="100" workbookViewId="0">
      <selection activeCell="D110" sqref="D110"/>
    </sheetView>
  </sheetViews>
  <sheetFormatPr defaultColWidth="14.453125" defaultRowHeight="15" customHeight="1" x14ac:dyDescent="0.25"/>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5" customHeight="1" x14ac:dyDescent="0.25">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1.5"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 x14ac:dyDescent="0.25">
      <c r="A5" s="87"/>
      <c r="B5" s="135" t="s">
        <v>3155</v>
      </c>
      <c r="C5" s="138" t="s">
        <v>3156</v>
      </c>
      <c r="D5" s="198">
        <v>131486.09</v>
      </c>
      <c r="E5" s="31"/>
      <c r="F5" s="31"/>
      <c r="G5" s="31"/>
      <c r="H5" s="31"/>
      <c r="I5" s="31"/>
      <c r="J5" s="31"/>
      <c r="K5" s="31"/>
      <c r="L5" s="31"/>
      <c r="M5" s="31"/>
      <c r="N5" s="31"/>
      <c r="O5" s="31"/>
      <c r="P5" s="31"/>
      <c r="Q5" s="31"/>
      <c r="R5" s="31"/>
      <c r="S5" s="31"/>
      <c r="T5" s="31"/>
      <c r="U5" s="31"/>
    </row>
    <row r="6" spans="1:24" ht="23" x14ac:dyDescent="0.25">
      <c r="A6" s="88"/>
      <c r="B6" s="134" t="s">
        <v>3157</v>
      </c>
      <c r="C6" s="139" t="s">
        <v>3158</v>
      </c>
      <c r="D6" s="34">
        <f>D7+D8+D17+D18+D24</f>
        <v>1990899.02</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61917.16</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1854145.61</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1594463.77</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257166.05</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5"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2479.86</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35.93</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30733.31</v>
      </c>
      <c r="E17" s="31"/>
      <c r="F17" s="31"/>
      <c r="G17" s="31"/>
      <c r="H17" s="31"/>
      <c r="I17" s="31"/>
      <c r="J17" s="31"/>
      <c r="K17" s="31"/>
      <c r="L17" s="31"/>
      <c r="M17" s="31"/>
      <c r="N17" s="31"/>
      <c r="O17" s="31"/>
      <c r="P17" s="31"/>
      <c r="Q17" s="31"/>
      <c r="R17" s="31"/>
      <c r="S17" s="31"/>
      <c r="T17" s="31"/>
      <c r="U17" s="31"/>
    </row>
    <row r="18" spans="1:21" ht="34.5"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3"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3"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3" x14ac:dyDescent="0.25">
      <c r="A24" s="294" t="s">
        <v>2567</v>
      </c>
      <c r="B24" s="134" t="s">
        <v>3189</v>
      </c>
      <c r="C24" s="134" t="s">
        <v>3190</v>
      </c>
      <c r="D24" s="283">
        <v>44102.94</v>
      </c>
      <c r="E24" s="232"/>
      <c r="F24" s="31"/>
      <c r="G24" s="31"/>
      <c r="H24" s="31"/>
      <c r="I24" s="31"/>
      <c r="J24" s="31"/>
      <c r="K24" s="31"/>
      <c r="L24" s="31"/>
      <c r="M24" s="31"/>
      <c r="N24" s="31"/>
      <c r="O24" s="31"/>
      <c r="P24" s="31"/>
      <c r="Q24" s="31"/>
      <c r="R24" s="31"/>
      <c r="S24" s="31"/>
      <c r="T24" s="31"/>
      <c r="U24" s="31"/>
    </row>
    <row r="25" spans="1:21" ht="23" x14ac:dyDescent="0.25">
      <c r="A25" s="63"/>
      <c r="B25" s="134" t="s">
        <v>3191</v>
      </c>
      <c r="C25" s="139" t="s">
        <v>3192</v>
      </c>
      <c r="D25" s="34">
        <f>D26+D27+D36+D37+D43</f>
        <v>1907259.6300000001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60068.51</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1805125.23</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1560007.79</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241608.41</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5"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2479.86</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35.93</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993.24</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30733.31</v>
      </c>
      <c r="E36" s="31"/>
      <c r="F36" s="31"/>
      <c r="G36" s="31"/>
      <c r="H36" s="31"/>
      <c r="I36" s="31"/>
      <c r="J36" s="31"/>
      <c r="K36" s="31"/>
      <c r="L36" s="31"/>
      <c r="M36" s="31"/>
      <c r="N36" s="31"/>
      <c r="O36" s="31"/>
      <c r="P36" s="31"/>
      <c r="Q36" s="31"/>
      <c r="R36" s="31"/>
      <c r="S36" s="31"/>
      <c r="T36" s="31"/>
      <c r="U36" s="31"/>
    </row>
    <row r="37" spans="1:21" ht="34.5"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3"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3"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11332.58</v>
      </c>
      <c r="E43" s="232"/>
      <c r="F43" s="31"/>
      <c r="G43" s="31"/>
      <c r="H43" s="31"/>
      <c r="I43" s="31"/>
      <c r="J43" s="31"/>
      <c r="K43" s="31"/>
      <c r="L43" s="31"/>
      <c r="M43" s="31"/>
      <c r="N43" s="31"/>
      <c r="O43" s="31"/>
      <c r="P43" s="31"/>
      <c r="Q43" s="31"/>
      <c r="R43" s="31"/>
      <c r="S43" s="31"/>
      <c r="T43" s="31"/>
      <c r="U43" s="31"/>
    </row>
    <row r="44" spans="1:21" ht="23" x14ac:dyDescent="0.25">
      <c r="A44" s="63"/>
      <c r="B44" s="89" t="s">
        <v>3214</v>
      </c>
      <c r="C44" s="139" t="s">
        <v>3215</v>
      </c>
      <c r="D44" s="34">
        <f>D5+D6-D25</f>
        <v>215125.47999999975</v>
      </c>
      <c r="E44" s="31"/>
      <c r="F44" s="31"/>
      <c r="G44" s="31"/>
      <c r="H44" s="31"/>
      <c r="I44" s="31"/>
      <c r="J44" s="31"/>
      <c r="K44" s="31"/>
      <c r="L44" s="31"/>
      <c r="M44" s="31"/>
      <c r="N44" s="31"/>
      <c r="O44" s="31"/>
      <c r="P44" s="31"/>
      <c r="Q44" s="31"/>
      <c r="R44" s="31"/>
      <c r="S44" s="31"/>
      <c r="T44" s="31"/>
      <c r="U44" s="31"/>
    </row>
    <row r="45" spans="1:21" ht="23"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3"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3"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3"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3"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3"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4.5"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3"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3"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3" x14ac:dyDescent="0.25">
      <c r="A104" s="88"/>
      <c r="B104" s="134" t="s">
        <v>3292</v>
      </c>
      <c r="C104" s="139" t="s">
        <v>3293</v>
      </c>
      <c r="D104" s="34">
        <f>SUM(D105:D109)</f>
        <v>215125.47999999998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1307.96</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173711.94</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40105.58</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50" zoomScaleNormal="100" zoomScaleSheetLayoutView="100" workbookViewId="0">
      <selection activeCell="C232" sqref="C232"/>
    </sheetView>
  </sheetViews>
  <sheetFormatPr defaultColWidth="14.453125" defaultRowHeight="15" customHeight="1" x14ac:dyDescent="0.25"/>
  <cols>
    <col min="1" max="1" width="4.453125" style="41" customWidth="1"/>
    <col min="2" max="2" width="9.26953125" style="41" customWidth="1"/>
    <col min="3" max="3" width="110.81640625" style="41" customWidth="1"/>
    <col min="4" max="16" width="7.7265625" style="41" hidden="1" customWidth="1"/>
    <col min="17" max="17" width="25" style="41" hidden="1" customWidth="1"/>
    <col min="18" max="22" width="14.453125" style="41" customWidth="1"/>
    <col min="23" max="16384" width="14.453125" style="41"/>
  </cols>
  <sheetData>
    <row r="1" spans="1:17" ht="12.75" hidden="1" customHeight="1" x14ac:dyDescent="0.25">
      <c r="A1" s="387" t="s">
        <v>3153</v>
      </c>
      <c r="B1" s="385"/>
      <c r="C1" s="385"/>
      <c r="D1" s="385"/>
      <c r="E1" s="51" t="s">
        <v>3300</v>
      </c>
      <c r="F1" s="51"/>
      <c r="G1" s="51"/>
      <c r="H1" s="51"/>
      <c r="I1" s="51"/>
      <c r="J1" s="51"/>
      <c r="K1" s="51"/>
      <c r="L1" s="51"/>
      <c r="M1" s="51"/>
      <c r="N1" s="51"/>
      <c r="O1" s="51"/>
      <c r="P1" s="51"/>
    </row>
    <row r="2" spans="1:17" ht="37.5" customHeight="1" x14ac:dyDescent="0.25">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50008</v>
      </c>
      <c r="P3" s="51"/>
    </row>
    <row r="4" spans="1:17" ht="19.5" customHeight="1" x14ac:dyDescent="0.25">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8" t="s">
        <v>3334</v>
      </c>
      <c r="B23" s="389"/>
      <c r="C23" s="390"/>
      <c r="D23" s="95"/>
      <c r="E23" s="51">
        <f>SUM(E24:E297)</f>
        <v>0</v>
      </c>
      <c r="F23" s="51">
        <f>SUM(F24:F297)</f>
        <v>4</v>
      </c>
      <c r="G23" s="51"/>
      <c r="H23" s="51"/>
      <c r="I23" s="51"/>
      <c r="J23" s="51"/>
      <c r="K23" s="51"/>
      <c r="L23" s="51"/>
      <c r="M23" s="51"/>
      <c r="N23" s="51"/>
      <c r="O23" s="51"/>
      <c r="P23" s="51"/>
    </row>
    <row r="24" spans="1:16" ht="20"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5" x14ac:dyDescent="0.25">
      <c r="A349" s="93"/>
      <c r="B349" s="94"/>
      <c r="C349" s="62"/>
      <c r="D349" s="95"/>
      <c r="E349" s="51"/>
      <c r="F349" s="51"/>
      <c r="G349" s="51"/>
      <c r="H349" s="51"/>
      <c r="I349" s="51"/>
      <c r="J349" s="51"/>
      <c r="K349" s="51"/>
      <c r="L349" s="51"/>
      <c r="M349" s="51"/>
      <c r="N349" s="51"/>
      <c r="O349" s="51"/>
      <c r="P349" s="51"/>
    </row>
    <row r="350" spans="1:18" ht="12.5"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2026-02-01T20:20:25Z</cp:lastPrinted>
  <dcterms:created xsi:type="dcterms:W3CDTF">2022-04-01T05:14:30Z</dcterms:created>
  <dcterms:modified xsi:type="dcterms:W3CDTF">2026-02-01T20:23:03Z</dcterms:modified>
</cp:coreProperties>
</file>